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filterPrivacy="1" codeName="ThisWorkbook" defaultThemeVersion="124226"/>
  <bookViews>
    <workbookView xWindow="0" yWindow="0" windowWidth="11980" windowHeight="2050" xr2:uid="{00000000-000D-0000-FFFF-FFFF00000000}"/>
  </bookViews>
  <sheets>
    <sheet name="Ingreso" sheetId="1" r:id="rId1"/>
    <sheet name="Precio referencia Electricidad" sheetId="2" r:id="rId2"/>
    <sheet name="Precios referencial Combustible" sheetId="3" r:id="rId3"/>
  </sheets>
  <calcPr calcId="171027"/>
</workbook>
</file>

<file path=xl/calcChain.xml><?xml version="1.0" encoding="utf-8"?>
<calcChain xmlns="http://schemas.openxmlformats.org/spreadsheetml/2006/main">
  <c r="L9" i="1" l="1"/>
  <c r="M9" i="1" s="1"/>
  <c r="N9" i="1" s="1"/>
  <c r="O9" i="1" s="1"/>
  <c r="P9" i="1" s="1"/>
  <c r="Q9" i="1" s="1"/>
  <c r="R9" i="1" s="1"/>
  <c r="S9" i="1" s="1"/>
  <c r="T9" i="1" s="1"/>
  <c r="U9" i="1" s="1"/>
  <c r="L10" i="1"/>
  <c r="M10" i="1" s="1"/>
  <c r="N10" i="1" s="1"/>
  <c r="O10" i="1" s="1"/>
  <c r="P10" i="1" s="1"/>
  <c r="Q10" i="1" s="1"/>
  <c r="R10" i="1" s="1"/>
  <c r="S10" i="1" s="1"/>
  <c r="T10" i="1" s="1"/>
  <c r="U10" i="1" s="1"/>
  <c r="L11" i="1"/>
  <c r="M11" i="1" s="1"/>
  <c r="N11" i="1" s="1"/>
  <c r="O11" i="1" s="1"/>
  <c r="P11" i="1" s="1"/>
  <c r="Q11" i="1" s="1"/>
  <c r="R11" i="1" s="1"/>
  <c r="S11" i="1" s="1"/>
  <c r="T11" i="1" s="1"/>
  <c r="U11" i="1" s="1"/>
  <c r="L12" i="1"/>
  <c r="M12" i="1" s="1"/>
  <c r="N12" i="1" s="1"/>
  <c r="O12" i="1" s="1"/>
  <c r="P12" i="1" s="1"/>
  <c r="Q12" i="1" s="1"/>
  <c r="R12" i="1" s="1"/>
  <c r="S12" i="1" s="1"/>
  <c r="T12" i="1" s="1"/>
  <c r="U12" i="1" s="1"/>
  <c r="L13" i="1"/>
  <c r="M13" i="1" s="1"/>
  <c r="N13" i="1" s="1"/>
  <c r="O13" i="1" s="1"/>
  <c r="P13" i="1" s="1"/>
  <c r="Q13" i="1" s="1"/>
  <c r="R13" i="1" s="1"/>
  <c r="S13" i="1" s="1"/>
  <c r="T13" i="1" s="1"/>
  <c r="U13" i="1" s="1"/>
  <c r="L14" i="1"/>
  <c r="M14" i="1" s="1"/>
  <c r="N14" i="1" s="1"/>
  <c r="O14" i="1" s="1"/>
  <c r="P14" i="1" s="1"/>
  <c r="Q14" i="1" s="1"/>
  <c r="R14" i="1" s="1"/>
  <c r="S14" i="1" s="1"/>
  <c r="T14" i="1" s="1"/>
  <c r="U14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/>
  <c r="N17" i="1" s="1"/>
  <c r="O17" i="1" s="1"/>
  <c r="P17" i="1" s="1"/>
  <c r="Q17" i="1" s="1"/>
  <c r="R17" i="1" s="1"/>
  <c r="S17" i="1" s="1"/>
  <c r="T17" i="1" s="1"/>
  <c r="U17" i="1" s="1"/>
  <c r="L18" i="1"/>
  <c r="M18" i="1" s="1"/>
  <c r="N18" i="1" s="1"/>
  <c r="O18" i="1" s="1"/>
  <c r="P18" i="1" s="1"/>
  <c r="Q18" i="1" s="1"/>
  <c r="R18" i="1" s="1"/>
  <c r="S18" i="1" s="1"/>
  <c r="T18" i="1" s="1"/>
  <c r="U18" i="1" s="1"/>
  <c r="L8" i="1"/>
  <c r="I45" i="1"/>
  <c r="I46" i="1"/>
  <c r="I47" i="1"/>
  <c r="I48" i="1"/>
  <c r="I49" i="1"/>
  <c r="I50" i="1"/>
  <c r="I51" i="1"/>
  <c r="I52" i="1"/>
  <c r="I53" i="1"/>
  <c r="I54" i="1"/>
  <c r="H45" i="1"/>
  <c r="H46" i="1"/>
  <c r="H47" i="1"/>
  <c r="H48" i="1"/>
  <c r="H49" i="1"/>
  <c r="H50" i="1"/>
  <c r="H51" i="1"/>
  <c r="H52" i="1"/>
  <c r="H53" i="1"/>
  <c r="H54" i="1"/>
  <c r="F47" i="1"/>
  <c r="F45" i="1"/>
  <c r="F46" i="1"/>
  <c r="F48" i="1"/>
  <c r="F49" i="1"/>
  <c r="F50" i="1"/>
  <c r="F51" i="1"/>
  <c r="F52" i="1"/>
  <c r="F53" i="1"/>
  <c r="F54" i="1"/>
  <c r="F44" i="1"/>
  <c r="D49" i="1"/>
  <c r="C56" i="1" s="1"/>
  <c r="D50" i="1"/>
  <c r="D51" i="1"/>
  <c r="D52" i="1"/>
  <c r="D53" i="1"/>
  <c r="D54" i="1"/>
  <c r="G47" i="1"/>
  <c r="G46" i="1"/>
  <c r="G45" i="1"/>
  <c r="B54" i="1"/>
  <c r="J18" i="1"/>
  <c r="E56" i="1" l="1"/>
  <c r="H56" i="1" l="1"/>
  <c r="M8" i="1"/>
  <c r="N8" i="1" s="1"/>
  <c r="O8" i="1" s="1"/>
  <c r="P8" i="1" s="1"/>
  <c r="Q8" i="1" s="1"/>
  <c r="R8" i="1" s="1"/>
  <c r="S8" i="1" s="1"/>
  <c r="T8" i="1" s="1"/>
  <c r="U8" i="1" s="1"/>
  <c r="W12" i="1" l="1"/>
  <c r="K19" i="1"/>
  <c r="U27" i="1" l="1"/>
  <c r="U26" i="1"/>
  <c r="W13" i="1"/>
  <c r="W14" i="1" s="1"/>
  <c r="W15" i="1" s="1"/>
  <c r="W16" i="1" s="1"/>
  <c r="W17" i="1" s="1"/>
  <c r="W18" i="1" s="1"/>
  <c r="W19" i="1" s="1"/>
  <c r="W20" i="1" s="1"/>
  <c r="K20" i="1"/>
  <c r="I44" i="1"/>
  <c r="H44" i="1"/>
  <c r="J8" i="1"/>
  <c r="M7" i="1"/>
  <c r="N7" i="1" s="1"/>
  <c r="O7" i="1" s="1"/>
  <c r="P7" i="1" s="1"/>
  <c r="Q7" i="1" s="1"/>
  <c r="R7" i="1" s="1"/>
  <c r="S7" i="1" s="1"/>
  <c r="T7" i="1" s="1"/>
  <c r="U7" i="1" s="1"/>
  <c r="G48" i="1"/>
  <c r="G49" i="1"/>
  <c r="G50" i="1"/>
  <c r="G51" i="1"/>
  <c r="G52" i="1"/>
  <c r="G53" i="1"/>
  <c r="G54" i="1"/>
  <c r="G44" i="1"/>
  <c r="B44" i="1"/>
  <c r="E30" i="1"/>
  <c r="K21" i="1" l="1"/>
  <c r="K22" i="1"/>
  <c r="L20" i="1"/>
  <c r="L21" i="1" s="1"/>
  <c r="M20" i="1"/>
  <c r="M21" i="1" s="1"/>
  <c r="N20" i="1"/>
  <c r="N21" i="1" s="1"/>
  <c r="L22" i="1" l="1"/>
  <c r="M22" i="1" s="1"/>
  <c r="N22" i="1" l="1"/>
  <c r="O20" i="1"/>
  <c r="O21" i="1" s="1"/>
  <c r="O22" i="1" l="1"/>
  <c r="P20" i="1"/>
  <c r="P21" i="1" s="1"/>
  <c r="P22" i="1" l="1"/>
  <c r="Q20" i="1"/>
  <c r="Q21" i="1" s="1"/>
  <c r="Q22" i="1" l="1"/>
  <c r="R20" i="1"/>
  <c r="R21" i="1" s="1"/>
  <c r="R22" i="1" l="1"/>
  <c r="S20" i="1"/>
  <c r="S21" i="1" s="1"/>
  <c r="S22" i="1" l="1"/>
  <c r="U20" i="1"/>
  <c r="U21" i="1" s="1"/>
  <c r="T20" i="1"/>
  <c r="T21" i="1" s="1"/>
  <c r="K26" i="1"/>
  <c r="L27" i="1"/>
  <c r="T22" i="1" l="1"/>
  <c r="U22" i="1" s="1"/>
  <c r="L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En caso de cambio de combustible, usar el precio del nuevo combustible indicado por la empresa proveedora</t>
        </r>
      </text>
    </comment>
    <comment ref="C4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Consumo anual de la linea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Consumo anual despues de la propuesta
</t>
        </r>
      </text>
    </comment>
    <comment ref="H4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 caso de cambio de combustible, está columna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<sst xmlns="http://schemas.openxmlformats.org/spreadsheetml/2006/main" count="256" uniqueCount="142">
  <si>
    <t>Incremento precio energía</t>
  </si>
  <si>
    <t>IPE</t>
  </si>
  <si>
    <t>v.01</t>
  </si>
  <si>
    <t>v.02</t>
  </si>
  <si>
    <t>Variables ecónomicas</t>
  </si>
  <si>
    <t>VAN</t>
  </si>
  <si>
    <t>Tasa de descuento VAN</t>
  </si>
  <si>
    <t>TS_van</t>
  </si>
  <si>
    <t>v.03</t>
  </si>
  <si>
    <t>Periodo de evaluación</t>
  </si>
  <si>
    <t>P</t>
  </si>
  <si>
    <t>v.04</t>
  </si>
  <si>
    <t>v.05</t>
  </si>
  <si>
    <t>Variable</t>
  </si>
  <si>
    <t>Nom</t>
  </si>
  <si>
    <t>Valor</t>
  </si>
  <si>
    <t>ID</t>
  </si>
  <si>
    <t>v.06</t>
  </si>
  <si>
    <t>v.07</t>
  </si>
  <si>
    <t>v.08</t>
  </si>
  <si>
    <t>v.09</t>
  </si>
  <si>
    <t>[%]</t>
  </si>
  <si>
    <t>[año]</t>
  </si>
  <si>
    <t>[clp]</t>
  </si>
  <si>
    <t>Gas Natural</t>
  </si>
  <si>
    <t>v.10</t>
  </si>
  <si>
    <t>Electricidad</t>
  </si>
  <si>
    <t>v.11</t>
  </si>
  <si>
    <t>Equiv.</t>
  </si>
  <si>
    <t>kWh</t>
  </si>
  <si>
    <t>kg</t>
  </si>
  <si>
    <t>Beneficiario</t>
  </si>
  <si>
    <t>Postulante</t>
  </si>
  <si>
    <t>Empresa consultora</t>
  </si>
  <si>
    <t>Establecimiento</t>
  </si>
  <si>
    <t>Referente postulación</t>
  </si>
  <si>
    <t>Email</t>
  </si>
  <si>
    <t>Fono</t>
  </si>
  <si>
    <t>Unidad</t>
  </si>
  <si>
    <t>Costo unit.</t>
  </si>
  <si>
    <t>Periodo</t>
  </si>
  <si>
    <t>v.12</t>
  </si>
  <si>
    <t>v.13</t>
  </si>
  <si>
    <t>v.14</t>
  </si>
  <si>
    <t>v.15</t>
  </si>
  <si>
    <t>v.16</t>
  </si>
  <si>
    <t>v.17</t>
  </si>
  <si>
    <t>v.18</t>
  </si>
  <si>
    <t>v.19</t>
  </si>
  <si>
    <t>Propuesta</t>
  </si>
  <si>
    <t>Base anual</t>
  </si>
  <si>
    <t>v.00</t>
  </si>
  <si>
    <t>Paso 01: Ingreso</t>
  </si>
  <si>
    <t>N° de propuesta asociada</t>
  </si>
  <si>
    <t>Nombre de la propuesta</t>
  </si>
  <si>
    <t>Inversion</t>
  </si>
  <si>
    <t>I</t>
  </si>
  <si>
    <t>Costo propuesta Inversion</t>
  </si>
  <si>
    <t>Ahorro Eq. kWh</t>
  </si>
  <si>
    <t>TIR</t>
  </si>
  <si>
    <t>años</t>
  </si>
  <si>
    <t>Flujo Caja</t>
  </si>
  <si>
    <t>PRI_simple</t>
  </si>
  <si>
    <t>%</t>
  </si>
  <si>
    <t>Flujo acum</t>
  </si>
  <si>
    <t>Valores energéticos</t>
  </si>
  <si>
    <t>Paso 02: Estimación de ahorros</t>
  </si>
  <si>
    <t>Indicadores</t>
  </si>
  <si>
    <t>Gráfico</t>
  </si>
  <si>
    <t>Corrección monetaria</t>
  </si>
  <si>
    <t>MM$CLP</t>
  </si>
  <si>
    <t>CM</t>
  </si>
  <si>
    <t>Flujo/CM</t>
  </si>
  <si>
    <t>L</t>
  </si>
  <si>
    <t>M</t>
  </si>
  <si>
    <t>N</t>
  </si>
  <si>
    <t>O</t>
  </si>
  <si>
    <t>Q</t>
  </si>
  <si>
    <t>R</t>
  </si>
  <si>
    <t>S</t>
  </si>
  <si>
    <t>Base Anual Total Eq kWh</t>
  </si>
  <si>
    <t>Consumo propuesta Total Eq kWh</t>
  </si>
  <si>
    <t>Paso 03: Evaluación</t>
  </si>
  <si>
    <t>Paso 04: Resultados</t>
  </si>
  <si>
    <t>T</t>
  </si>
  <si>
    <t>U</t>
  </si>
  <si>
    <t>HOSPITAL</t>
  </si>
  <si>
    <t>Energía Eléctrica ($/kWh)</t>
  </si>
  <si>
    <t>Potencia Eléctrica ($/kW)</t>
  </si>
  <si>
    <t>Potencia Eléctrica HP ($/kW)</t>
  </si>
  <si>
    <t>Proveedor Electricidad</t>
  </si>
  <si>
    <t>San Felipe</t>
  </si>
  <si>
    <t>San Fernando</t>
  </si>
  <si>
    <t>Valdivia</t>
  </si>
  <si>
    <t>SAESA</t>
  </si>
  <si>
    <t>Hospital de Castro</t>
  </si>
  <si>
    <t>Castro</t>
  </si>
  <si>
    <t>Sin IVA</t>
  </si>
  <si>
    <t>Con IVA</t>
  </si>
  <si>
    <t>Combustible</t>
  </si>
  <si>
    <t>unidad</t>
  </si>
  <si>
    <t>Precio $/unidad</t>
  </si>
  <si>
    <t>Precio $/kWh</t>
  </si>
  <si>
    <t>Fuente</t>
  </si>
  <si>
    <t>Diesel</t>
  </si>
  <si>
    <t>Facturación 2014</t>
  </si>
  <si>
    <t>GN</t>
  </si>
  <si>
    <t>m3</t>
  </si>
  <si>
    <t>Carbón</t>
  </si>
  <si>
    <t>Quilpue</t>
  </si>
  <si>
    <t>Leña</t>
  </si>
  <si>
    <t>Kerosene</t>
  </si>
  <si>
    <t>HVB</t>
  </si>
  <si>
    <t>Considerar los precios de los energéticos indicados en las hojas "Precio referencial Electricidad " y "Precio referencial Combustible"</t>
  </si>
  <si>
    <t xml:space="preserve">Gas Licuado </t>
  </si>
  <si>
    <t>Petróleo Combustible 5</t>
  </si>
  <si>
    <t>Petróleo Combustible  6</t>
  </si>
  <si>
    <t>Biomasa (pellet)</t>
  </si>
  <si>
    <t>[kWh/m3]</t>
  </si>
  <si>
    <t>[kWhe/lt]</t>
  </si>
  <si>
    <t>[kWhe/l]</t>
  </si>
  <si>
    <t>[kWhe/m3]</t>
  </si>
  <si>
    <t>[kWhe/kg]</t>
  </si>
  <si>
    <t>v.20</t>
  </si>
  <si>
    <t>v.21</t>
  </si>
  <si>
    <t>v.22</t>
  </si>
  <si>
    <t>Coquimbo</t>
  </si>
  <si>
    <t>San Carlos</t>
  </si>
  <si>
    <t>Victoria</t>
  </si>
  <si>
    <t>GLP</t>
  </si>
  <si>
    <t>Lipigas 2014</t>
  </si>
  <si>
    <t>Diésel</t>
  </si>
  <si>
    <t>Tome</t>
  </si>
  <si>
    <t>HEP</t>
  </si>
  <si>
    <t>Valpo</t>
  </si>
  <si>
    <t>Petróleo N°5</t>
  </si>
  <si>
    <t>Facturación 2016</t>
  </si>
  <si>
    <t xml:space="preserve">CGE </t>
  </si>
  <si>
    <t>Instituto Teletón del Maule</t>
  </si>
  <si>
    <t>Lt</t>
  </si>
  <si>
    <t>Instituto Teleton del Maule</t>
  </si>
  <si>
    <t xml:space="preserve">Propano Diluido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</si>
</sst>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0.0%"/>
    <numFmt numFmtId="169" formatCode="_-&quot;$&quot;\ * #,##0_-;\-&quot;$&quot;\ * #,##0_-;_-&quot;$&quot;\ * &quot;-&quot;??_-;_-@_-"/>
    <numFmt numFmtId="170" formatCode="_-* #,##0.0_-;\-* #,##0.0_-;_-* &quot;-&quot;??_-;_-@_-"/>
    <numFmt numFmtId="171" formatCode="_-* #,##0_-;\-* #,##0_-;_-* &quot;-&quot;??_-;_-@_-"/>
    <numFmt numFmtId="172" formatCode="#,##0.0\ _€"/>
    <numFmt numFmtId="173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7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 tint="-4.9989318521683403E-2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medium">
        <color indexed="64"/>
      </right>
      <top/>
      <bottom/>
      <diagonal/>
    </border>
  </borders>
  <cellStyleXfs count="7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9" fillId="33" borderId="9" applyNumberFormat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" fillId="0" borderId="0"/>
    <xf numFmtId="167" fontId="1" fillId="0" borderId="0" applyFont="0" applyFill="0" applyBorder="0" applyAlignment="0" applyProtection="0"/>
    <xf numFmtId="173" fontId="1" fillId="0" borderId="0"/>
  </cellStyleXfs>
  <cellXfs count="128">
    <xf numFmtId="0" fontId="0" fillId="0" borderId="0" xfId="0"/>
    <xf numFmtId="0" fontId="0" fillId="0" borderId="0" xfId="0"/>
    <xf numFmtId="0" fontId="3" fillId="0" borderId="1" xfId="5"/>
    <xf numFmtId="0" fontId="4" fillId="0" borderId="2" xfId="6"/>
    <xf numFmtId="0" fontId="15" fillId="0" borderId="0" xfId="0" applyFont="1"/>
    <xf numFmtId="0" fontId="5" fillId="0" borderId="3" xfId="7"/>
    <xf numFmtId="0" fontId="17" fillId="0" borderId="0" xfId="0" applyFont="1"/>
    <xf numFmtId="0" fontId="0" fillId="0" borderId="0" xfId="0" applyFill="1" applyBorder="1"/>
    <xf numFmtId="0" fontId="5" fillId="0" borderId="3" xfId="7" applyAlignment="1">
      <alignment horizontal="right"/>
    </xf>
    <xf numFmtId="9" fontId="0" fillId="0" borderId="0" xfId="0" applyNumberFormat="1"/>
    <xf numFmtId="0" fontId="5" fillId="0" borderId="3" xfId="7" applyFill="1"/>
    <xf numFmtId="9" fontId="11" fillId="6" borderId="4" xfId="14" applyNumberFormat="1" applyAlignment="1"/>
    <xf numFmtId="171" fontId="21" fillId="0" borderId="0" xfId="0" applyNumberFormat="1" applyFont="1"/>
    <xf numFmtId="9" fontId="11" fillId="6" borderId="4" xfId="14" applyNumberFormat="1"/>
    <xf numFmtId="171" fontId="11" fillId="6" borderId="4" xfId="14" applyNumberFormat="1"/>
    <xf numFmtId="168" fontId="0" fillId="0" borderId="0" xfId="3" applyNumberFormat="1" applyFont="1"/>
    <xf numFmtId="2" fontId="0" fillId="0" borderId="0" xfId="0" applyNumberFormat="1"/>
    <xf numFmtId="0" fontId="21" fillId="0" borderId="0" xfId="0" applyFont="1"/>
    <xf numFmtId="171" fontId="21" fillId="0" borderId="0" xfId="1" applyNumberFormat="1" applyFont="1" applyAlignment="1"/>
    <xf numFmtId="171" fontId="23" fillId="0" borderId="3" xfId="7" applyNumberFormat="1" applyFont="1"/>
    <xf numFmtId="10" fontId="0" fillId="0" borderId="0" xfId="0" applyNumberFormat="1"/>
    <xf numFmtId="170" fontId="21" fillId="0" borderId="0" xfId="0" applyNumberFormat="1" applyFont="1"/>
    <xf numFmtId="170" fontId="23" fillId="0" borderId="3" xfId="7" applyNumberFormat="1" applyFont="1"/>
    <xf numFmtId="0" fontId="0" fillId="0" borderId="0" xfId="0" applyAlignment="1">
      <alignment horizontal="center"/>
    </xf>
    <xf numFmtId="170" fontId="0" fillId="0" borderId="0" xfId="0" applyNumberFormat="1"/>
    <xf numFmtId="166" fontId="22" fillId="6" borderId="4" xfId="14" applyNumberFormat="1" applyFont="1" applyAlignment="1"/>
    <xf numFmtId="0" fontId="24" fillId="0" borderId="0" xfId="0" applyFont="1"/>
    <xf numFmtId="169" fontId="9" fillId="5" borderId="4" xfId="2" applyNumberFormat="1" applyFont="1" applyFill="1" applyBorder="1" applyProtection="1">
      <protection locked="0"/>
    </xf>
    <xf numFmtId="0" fontId="9" fillId="5" borderId="4" xfId="12" applyProtection="1">
      <protection locked="0"/>
    </xf>
    <xf numFmtId="169" fontId="20" fillId="5" borderId="4" xfId="12" applyNumberFormat="1" applyFont="1" applyProtection="1">
      <protection locked="0"/>
    </xf>
    <xf numFmtId="171" fontId="9" fillId="5" borderId="0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4" fillId="0" borderId="2" xfId="6" applyAlignment="1">
      <alignment vertical="center"/>
    </xf>
    <xf numFmtId="0" fontId="5" fillId="0" borderId="3" xfId="7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171" fontId="9" fillId="5" borderId="4" xfId="1" applyNumberFormat="1" applyFont="1" applyFill="1" applyBorder="1" applyAlignment="1" applyProtection="1">
      <alignment vertical="center"/>
      <protection locked="0"/>
    </xf>
    <xf numFmtId="171" fontId="9" fillId="5" borderId="11" xfId="1" applyNumberFormat="1" applyFont="1" applyFill="1" applyBorder="1" applyProtection="1">
      <protection locked="0"/>
    </xf>
    <xf numFmtId="171" fontId="9" fillId="5" borderId="11" xfId="1" applyNumberFormat="1" applyFont="1" applyFill="1" applyBorder="1" applyAlignment="1" applyProtection="1">
      <alignment vertical="center"/>
      <protection locked="0"/>
    </xf>
    <xf numFmtId="166" fontId="21" fillId="0" borderId="0" xfId="1" applyNumberFormat="1" applyFont="1"/>
    <xf numFmtId="0" fontId="5" fillId="0" borderId="10" xfId="7" applyBorder="1" applyAlignment="1">
      <alignment vertical="center" wrapText="1"/>
    </xf>
    <xf numFmtId="0" fontId="5" fillId="0" borderId="10" xfId="7" applyBorder="1" applyAlignment="1">
      <alignment horizontal="center" vertical="center" wrapText="1"/>
    </xf>
    <xf numFmtId="171" fontId="9" fillId="5" borderId="4" xfId="1" applyNumberFormat="1" applyFont="1" applyFill="1" applyBorder="1" applyProtection="1">
      <protection locked="0"/>
    </xf>
    <xf numFmtId="171" fontId="0" fillId="0" borderId="10" xfId="0" applyNumberFormat="1" applyBorder="1"/>
    <xf numFmtId="0" fontId="0" fillId="0" borderId="10" xfId="0" applyBorder="1"/>
    <xf numFmtId="171" fontId="0" fillId="0" borderId="10" xfId="0" applyNumberFormat="1" applyBorder="1" applyAlignment="1">
      <alignment horizontal="center" vertical="center"/>
    </xf>
    <xf numFmtId="171" fontId="0" fillId="0" borderId="10" xfId="0" applyNumberFormat="1" applyBorder="1" applyAlignment="1">
      <alignment horizontal="left" vertical="center"/>
    </xf>
    <xf numFmtId="17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71" fontId="21" fillId="0" borderId="0" xfId="1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2" xfId="6" applyAlignment="1">
      <alignment horizontal="center" vertical="center"/>
    </xf>
    <xf numFmtId="0" fontId="4" fillId="0" borderId="2" xfId="6" applyAlignment="1">
      <alignment horizontal="left" vertical="center"/>
    </xf>
    <xf numFmtId="0" fontId="15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5" fillId="0" borderId="10" xfId="0" applyFont="1" applyBorder="1" applyAlignment="1"/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4" fillId="0" borderId="2" xfId="6"/>
    <xf numFmtId="0" fontId="4" fillId="0" borderId="2" xfId="6" applyAlignment="1">
      <alignment vertical="center"/>
    </xf>
    <xf numFmtId="0" fontId="0" fillId="0" borderId="0" xfId="0"/>
    <xf numFmtId="0" fontId="4" fillId="0" borderId="2" xfId="6"/>
    <xf numFmtId="0" fontId="17" fillId="0" borderId="0" xfId="0" applyFont="1"/>
    <xf numFmtId="169" fontId="9" fillId="5" borderId="4" xfId="2" applyNumberFormat="1" applyFont="1" applyFill="1" applyBorder="1" applyProtection="1">
      <protection locked="0"/>
    </xf>
    <xf numFmtId="169" fontId="20" fillId="5" borderId="4" xfId="12" applyNumberFormat="1" applyFont="1" applyProtection="1">
      <protection locked="0"/>
    </xf>
    <xf numFmtId="171" fontId="9" fillId="5" borderId="11" xfId="1" applyNumberFormat="1" applyFont="1" applyFill="1" applyBorder="1" applyProtection="1">
      <protection locked="0"/>
    </xf>
    <xf numFmtId="167" fontId="0" fillId="0" borderId="0" xfId="0" applyNumberFormat="1"/>
    <xf numFmtId="2" fontId="29" fillId="0" borderId="0" xfId="0" applyNumberFormat="1" applyFont="1" applyFill="1" applyBorder="1" applyAlignment="1">
      <alignment horizontal="center" vertical="center" wrapText="1"/>
    </xf>
    <xf numFmtId="0" fontId="9" fillId="5" borderId="24" xfId="12" applyBorder="1" applyProtection="1">
      <protection locked="0"/>
    </xf>
    <xf numFmtId="2" fontId="9" fillId="5" borderId="24" xfId="12" applyNumberFormat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29" fillId="0" borderId="0" xfId="0" applyFont="1" applyFill="1" applyBorder="1" applyAlignment="1">
      <alignment horizontal="center" vertical="center" wrapText="1"/>
    </xf>
    <xf numFmtId="0" fontId="4" fillId="0" borderId="0" xfId="6" applyBorder="1" applyAlignment="1">
      <alignment vertical="center"/>
    </xf>
    <xf numFmtId="0" fontId="4" fillId="0" borderId="0" xfId="6" applyBorder="1"/>
    <xf numFmtId="0" fontId="0" fillId="0" borderId="0" xfId="0" applyFill="1" applyBorder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0" fillId="0" borderId="10" xfId="0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171" fontId="9" fillId="5" borderId="4" xfId="1" applyNumberFormat="1" applyFont="1" applyFill="1" applyBorder="1" applyAlignment="1" applyProtection="1">
      <alignment vertical="center"/>
      <protection locked="0"/>
    </xf>
    <xf numFmtId="171" fontId="9" fillId="5" borderId="11" xfId="1" applyNumberFormat="1" applyFont="1" applyFill="1" applyBorder="1" applyProtection="1">
      <protection locked="0"/>
    </xf>
    <xf numFmtId="171" fontId="9" fillId="5" borderId="4" xfId="1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0" fillId="0" borderId="0" xfId="0" applyBorder="1" applyAlignment="1"/>
    <xf numFmtId="0" fontId="15" fillId="0" borderId="1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15" fillId="0" borderId="0" xfId="0" applyFont="1" applyBorder="1"/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5" borderId="23" xfId="12" applyBorder="1" applyAlignment="1" applyProtection="1">
      <alignment horizontal="center" vertical="center"/>
      <protection locked="0"/>
    </xf>
    <xf numFmtId="0" fontId="9" fillId="5" borderId="21" xfId="12" applyBorder="1" applyAlignment="1" applyProtection="1">
      <alignment horizontal="center" vertical="center"/>
      <protection locked="0"/>
    </xf>
    <xf numFmtId="0" fontId="9" fillId="5" borderId="22" xfId="12" applyBorder="1" applyAlignment="1" applyProtection="1">
      <alignment horizontal="center" vertical="center"/>
      <protection locked="0"/>
    </xf>
    <xf numFmtId="0" fontId="9" fillId="5" borderId="20" xfId="12" applyBorder="1" applyAlignment="1" applyProtection="1">
      <alignment horizontal="center" vertical="center"/>
      <protection locked="0"/>
    </xf>
    <xf numFmtId="0" fontId="9" fillId="5" borderId="19" xfId="12" applyBorder="1" applyAlignment="1" applyProtection="1">
      <alignment horizontal="center" vertical="center"/>
      <protection locked="0"/>
    </xf>
    <xf numFmtId="0" fontId="9" fillId="5" borderId="18" xfId="12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5" borderId="23" xfId="12" applyBorder="1" applyAlignment="1" applyProtection="1">
      <alignment horizontal="center"/>
      <protection locked="0"/>
    </xf>
    <xf numFmtId="0" fontId="9" fillId="5" borderId="21" xfId="12" applyBorder="1" applyAlignment="1" applyProtection="1">
      <alignment horizontal="center"/>
      <protection locked="0"/>
    </xf>
    <xf numFmtId="0" fontId="9" fillId="5" borderId="22" xfId="12" applyBorder="1" applyAlignment="1" applyProtection="1">
      <alignment horizontal="center"/>
      <protection locked="0"/>
    </xf>
    <xf numFmtId="0" fontId="9" fillId="5" borderId="20" xfId="12" applyBorder="1" applyAlignment="1" applyProtection="1">
      <alignment horizontal="center"/>
      <protection locked="0"/>
    </xf>
    <xf numFmtId="0" fontId="9" fillId="5" borderId="19" xfId="12" applyBorder="1" applyAlignment="1" applyProtection="1">
      <alignment horizontal="center"/>
      <protection locked="0"/>
    </xf>
    <xf numFmtId="0" fontId="9" fillId="5" borderId="18" xfId="12" applyBorder="1" applyAlignment="1" applyProtection="1">
      <alignment horizontal="center"/>
      <protection locked="0"/>
    </xf>
    <xf numFmtId="0" fontId="9" fillId="5" borderId="12" xfId="12" applyBorder="1" applyAlignment="1" applyProtection="1">
      <alignment horizontal="center"/>
      <protection locked="0"/>
    </xf>
    <xf numFmtId="0" fontId="9" fillId="5" borderId="13" xfId="12" applyBorder="1" applyAlignment="1" applyProtection="1">
      <alignment horizontal="center"/>
      <protection locked="0"/>
    </xf>
    <xf numFmtId="0" fontId="9" fillId="5" borderId="14" xfId="12" applyBorder="1" applyAlignment="1" applyProtection="1">
      <alignment horizontal="center"/>
      <protection locked="0"/>
    </xf>
    <xf numFmtId="0" fontId="28" fillId="0" borderId="2" xfId="6" applyFont="1" applyAlignment="1">
      <alignment horizontal="center" vertical="center" wrapText="1"/>
    </xf>
    <xf numFmtId="0" fontId="4" fillId="0" borderId="2" xfId="6" applyAlignment="1">
      <alignment horizontal="center" vertical="center" wrapText="1"/>
    </xf>
    <xf numFmtId="164" fontId="11" fillId="6" borderId="4" xfId="14" applyNumberFormat="1" applyAlignment="1">
      <alignment horizontal="center"/>
    </xf>
    <xf numFmtId="166" fontId="11" fillId="6" borderId="4" xfId="14" applyNumberFormat="1" applyAlignment="1">
      <alignment horizontal="center"/>
    </xf>
    <xf numFmtId="0" fontId="9" fillId="5" borderId="15" xfId="12" applyBorder="1" applyAlignment="1" applyProtection="1">
      <alignment horizontal="center"/>
      <protection locked="0"/>
    </xf>
    <xf numFmtId="0" fontId="9" fillId="5" borderId="16" xfId="12" applyBorder="1" applyAlignment="1" applyProtection="1">
      <alignment horizontal="center"/>
      <protection locked="0"/>
    </xf>
    <xf numFmtId="0" fontId="9" fillId="5" borderId="17" xfId="12" applyBorder="1" applyAlignment="1" applyProtection="1">
      <alignment horizontal="center"/>
      <protection locked="0"/>
    </xf>
    <xf numFmtId="0" fontId="0" fillId="0" borderId="25" xfId="0" applyBorder="1" applyAlignment="1"/>
    <xf numFmtId="0" fontId="0" fillId="0" borderId="0" xfId="0" applyBorder="1" applyAlignment="1"/>
    <xf numFmtId="0" fontId="15" fillId="0" borderId="10" xfId="0" applyFont="1" applyBorder="1" applyAlignment="1">
      <alignment horizontal="center"/>
    </xf>
  </cellXfs>
  <cellStyles count="70">
    <cellStyle name="20% - Énfasis1" xfId="22" builtinId="30" customBuiltin="1"/>
    <cellStyle name="20% - Énfasis1 2" xfId="52" xr:uid="{00000000-0005-0000-0000-000001000000}"/>
    <cellStyle name="20% - Énfasis2" xfId="26" builtinId="34" customBuiltin="1"/>
    <cellStyle name="20% - Énfasis2 2" xfId="54" xr:uid="{00000000-0005-0000-0000-000003000000}"/>
    <cellStyle name="20% - Énfasis3" xfId="30" builtinId="38" customBuiltin="1"/>
    <cellStyle name="20% - Énfasis3 2" xfId="56" xr:uid="{00000000-0005-0000-0000-000005000000}"/>
    <cellStyle name="20% - Énfasis4" xfId="34" builtinId="42" customBuiltin="1"/>
    <cellStyle name="20% - Énfasis4 2" xfId="58" xr:uid="{00000000-0005-0000-0000-000007000000}"/>
    <cellStyle name="20% - Énfasis5" xfId="38" builtinId="46" customBuiltin="1"/>
    <cellStyle name="20% - Énfasis5 2" xfId="60" xr:uid="{00000000-0005-0000-0000-000009000000}"/>
    <cellStyle name="20% - Énfasis6" xfId="42" builtinId="50" customBuiltin="1"/>
    <cellStyle name="20% - Énfasis6 2" xfId="62" xr:uid="{00000000-0005-0000-0000-00000B000000}"/>
    <cellStyle name="40% - Énfasis1" xfId="23" builtinId="31" customBuiltin="1"/>
    <cellStyle name="40% - Énfasis1 2" xfId="53" xr:uid="{00000000-0005-0000-0000-00000D000000}"/>
    <cellStyle name="40% - Énfasis2" xfId="27" builtinId="35" customBuiltin="1"/>
    <cellStyle name="40% - Énfasis2 2" xfId="55" xr:uid="{00000000-0005-0000-0000-00000F000000}"/>
    <cellStyle name="40% - Énfasis3" xfId="31" builtinId="39" customBuiltin="1"/>
    <cellStyle name="40% - Énfasis3 2" xfId="57" xr:uid="{00000000-0005-0000-0000-000011000000}"/>
    <cellStyle name="40% - Énfasis4" xfId="35" builtinId="43" customBuiltin="1"/>
    <cellStyle name="40% - Énfasis4 2" xfId="59" xr:uid="{00000000-0005-0000-0000-000013000000}"/>
    <cellStyle name="40% - Énfasis5" xfId="39" builtinId="47" customBuiltin="1"/>
    <cellStyle name="40% - Énfasis5 2" xfId="61" xr:uid="{00000000-0005-0000-0000-000015000000}"/>
    <cellStyle name="40% - Énfasis6" xfId="43" builtinId="51" customBuiltin="1"/>
    <cellStyle name="40% - Énfasis6 2" xfId="63" xr:uid="{00000000-0005-0000-0000-000017000000}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65" xr:uid="{00000000-0005-0000-0000-00002C000000}"/>
    <cellStyle name="Millares 2 2" xfId="68" xr:uid="{00000000-0005-0000-0000-00002D000000}"/>
    <cellStyle name="Millares 3" xfId="48" xr:uid="{00000000-0005-0000-0000-00002E000000}"/>
    <cellStyle name="Moneda" xfId="2" builtinId="4"/>
    <cellStyle name="Neutral" xfId="11" builtinId="28" customBuiltin="1"/>
    <cellStyle name="Normal" xfId="0" builtinId="0"/>
    <cellStyle name="Normal 2" xfId="64" xr:uid="{00000000-0005-0000-0000-000032000000}"/>
    <cellStyle name="Normal 2 2" xfId="67" xr:uid="{00000000-0005-0000-0000-000033000000}"/>
    <cellStyle name="Normal 2 3" xfId="69" xr:uid="{00000000-0005-0000-0000-000034000000}"/>
    <cellStyle name="Normal 3" xfId="47" xr:uid="{00000000-0005-0000-0000-000035000000}"/>
    <cellStyle name="Normal 4" xfId="50" xr:uid="{00000000-0005-0000-0000-000036000000}"/>
    <cellStyle name="Normal 5" xfId="46" xr:uid="{00000000-0005-0000-0000-000037000000}"/>
    <cellStyle name="Normal 6" xfId="45" xr:uid="{00000000-0005-0000-0000-000038000000}"/>
    <cellStyle name="Notas" xfId="18" builtinId="10" customBuiltin="1"/>
    <cellStyle name="Notas 2" xfId="51" xr:uid="{00000000-0005-0000-0000-00003A000000}"/>
    <cellStyle name="Porcentaje" xfId="3" builtinId="5"/>
    <cellStyle name="Porcentaje 2" xfId="66" xr:uid="{00000000-0005-0000-0000-00003C000000}"/>
    <cellStyle name="Porcentaje 3" xfId="49" xr:uid="{00000000-0005-0000-0000-00003D000000}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L" sz="1100"/>
              <a:t>Análisis de flujos de caja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33126977954974"/>
          <c:y val="0.12130413746527872"/>
          <c:w val="0.65321154022058092"/>
          <c:h val="0.79593287724689288"/>
        </c:manualLayout>
      </c:layout>
      <c:lineChart>
        <c:grouping val="standard"/>
        <c:varyColors val="0"/>
        <c:ser>
          <c:idx val="0"/>
          <c:order val="0"/>
          <c:tx>
            <c:strRef>
              <c:f>Ingreso!$J$20</c:f>
              <c:strCache>
                <c:ptCount val="1"/>
                <c:pt idx="0">
                  <c:v>Flujo Caja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Ingreso!$K$20:$U$20</c:f>
              <c:numCache>
                <c:formatCode>_-* #,##0.0_-;\-* #,##0.0_-;_-* "-"??_-;_-@_-</c:formatCode>
                <c:ptCount val="1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C-47E3-B8DD-1D0F6FF22991}"/>
            </c:ext>
          </c:extLst>
        </c:ser>
        <c:ser>
          <c:idx val="1"/>
          <c:order val="1"/>
          <c:tx>
            <c:strRef>
              <c:f>Ingreso!$J$22</c:f>
              <c:strCache>
                <c:ptCount val="1"/>
                <c:pt idx="0">
                  <c:v>Flujo acum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Ingreso!$K$22:$U$22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C-47E3-B8DD-1D0F6FF2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15104"/>
        <c:axId val="114416640"/>
      </c:lineChart>
      <c:catAx>
        <c:axId val="1144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4416640"/>
        <c:crosses val="autoZero"/>
        <c:auto val="1"/>
        <c:lblAlgn val="ctr"/>
        <c:lblOffset val="100"/>
        <c:noMultiLvlLbl val="0"/>
      </c:catAx>
      <c:valAx>
        <c:axId val="114416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s-CL" sz="800"/>
                  <a:t>Flujo  [UF]</a:t>
                </a:r>
              </a:p>
            </c:rich>
          </c:tx>
          <c:layout>
            <c:manualLayout>
              <c:xMode val="edge"/>
              <c:yMode val="edge"/>
              <c:x val="1.9819828568019986E-2"/>
              <c:y val="0.3353200116925549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1441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34710754600967"/>
          <c:y val="0.40097183563032518"/>
          <c:w val="0.15675892443748468"/>
          <c:h val="0.15430284581235176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466725</xdr:colOff>
      <xdr:row>3</xdr:row>
      <xdr:rowOff>95250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8575" y="9525"/>
          <a:ext cx="6180364" cy="630011"/>
          <a:chOff x="0" y="0"/>
          <a:chExt cx="5119255" cy="561975"/>
        </a:xfrm>
      </xdr:grpSpPr>
      <xdr:sp macro="" textlink="">
        <xdr:nvSpPr>
          <xdr:cNvPr id="2" name="1 CuadroTexto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1 de 2</a:t>
            </a:r>
            <a:endParaRPr lang="es-CL">
              <a:effectLst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1F497D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3" name="2 Imagen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19050</xdr:colOff>
      <xdr:row>0</xdr:row>
      <xdr:rowOff>19050</xdr:rowOff>
    </xdr:from>
    <xdr:to>
      <xdr:col>20</xdr:col>
      <xdr:colOff>389660</xdr:colOff>
      <xdr:row>3</xdr:row>
      <xdr:rowOff>104775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251121" y="19050"/>
          <a:ext cx="6883896" cy="630011"/>
          <a:chOff x="0" y="0"/>
          <a:chExt cx="5119255" cy="561975"/>
        </a:xfrm>
      </xdr:grpSpPr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algn="ctr" eaLnBrk="1" fontAlgn="auto" latinLnBrk="0" hangingPunct="1"/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2 de 2</a:t>
            </a:r>
            <a:endParaRPr lang="es-CL" sz="1000">
              <a:effectLst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86591</xdr:colOff>
      <xdr:row>33</xdr:row>
      <xdr:rowOff>44161</xdr:rowOff>
    </xdr:from>
    <xdr:to>
      <xdr:col>20</xdr:col>
      <xdr:colOff>406977</xdr:colOff>
      <xdr:row>50</xdr:row>
      <xdr:rowOff>33770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D69"/>
  <sheetViews>
    <sheetView tabSelected="1" zoomScale="70" zoomScaleNormal="70" workbookViewId="0">
      <selection activeCell="E66" sqref="E66"/>
    </sheetView>
  </sheetViews>
  <sheetFormatPr baseColWidth="10" defaultColWidth="9.1796875" defaultRowHeight="14.5" x14ac:dyDescent="0.35"/>
  <cols>
    <col min="1" max="1" width="7.453125" customWidth="1"/>
    <col min="2" max="2" width="21.81640625" customWidth="1"/>
    <col min="3" max="3" width="15.26953125" style="31" customWidth="1"/>
    <col min="4" max="4" width="18.453125" style="1" hidden="1" customWidth="1"/>
    <col min="5" max="5" width="12.7265625" customWidth="1"/>
    <col min="6" max="6" width="16.54296875" style="1" hidden="1" customWidth="1"/>
    <col min="7" max="7" width="12.7265625" customWidth="1"/>
    <col min="8" max="8" width="12.1796875" customWidth="1"/>
    <col min="9" max="9" width="7" customWidth="1"/>
    <col min="10" max="10" width="18.54296875" customWidth="1"/>
    <col min="11" max="11" width="7.26953125" style="1" customWidth="1"/>
    <col min="12" max="12" width="12" customWidth="1"/>
    <col min="13" max="15" width="7.1796875" customWidth="1"/>
    <col min="16" max="16" width="6.54296875" customWidth="1"/>
    <col min="17" max="17" width="7.1796875" customWidth="1"/>
    <col min="18" max="18" width="6.7265625" customWidth="1"/>
    <col min="19" max="19" width="7.1796875" customWidth="1"/>
    <col min="20" max="20" width="6.54296875" customWidth="1"/>
    <col min="21" max="21" width="7" customWidth="1"/>
    <col min="22" max="22" width="11.81640625" bestFit="1" customWidth="1"/>
    <col min="23" max="23" width="12.81640625" hidden="1" customWidth="1"/>
    <col min="24" max="24" width="9.1796875" hidden="1" customWidth="1"/>
  </cols>
  <sheetData>
    <row r="1" spans="1:24" x14ac:dyDescent="0.35">
      <c r="A1" s="1"/>
      <c r="B1" s="1"/>
      <c r="E1" s="1"/>
      <c r="G1" s="1"/>
      <c r="H1" s="1"/>
      <c r="I1" s="1"/>
      <c r="J1" s="1"/>
    </row>
    <row r="2" spans="1:24" x14ac:dyDescent="0.35">
      <c r="A2" s="1"/>
      <c r="B2" s="1"/>
      <c r="E2" s="1"/>
      <c r="G2" s="1"/>
      <c r="H2" s="1"/>
      <c r="I2" s="1"/>
      <c r="J2" s="1"/>
    </row>
    <row r="3" spans="1:24" x14ac:dyDescent="0.35">
      <c r="A3" s="1"/>
      <c r="B3" s="1"/>
      <c r="E3" s="1"/>
      <c r="G3" s="1"/>
      <c r="H3" s="1"/>
      <c r="I3" s="1"/>
    </row>
    <row r="5" spans="1:24" s="1" customFormat="1" ht="20" thickBot="1" x14ac:dyDescent="0.5">
      <c r="A5" s="2" t="s">
        <v>52</v>
      </c>
      <c r="C5" s="31"/>
      <c r="J5" s="2" t="s">
        <v>82</v>
      </c>
      <c r="K5" s="2"/>
    </row>
    <row r="6" spans="1:24" ht="18" thickTop="1" thickBot="1" x14ac:dyDescent="0.45">
      <c r="A6" s="3" t="s">
        <v>32</v>
      </c>
      <c r="B6" s="3"/>
      <c r="C6" s="77"/>
      <c r="D6" s="78"/>
      <c r="E6" s="78"/>
      <c r="F6" s="78"/>
      <c r="G6" s="78"/>
      <c r="H6" s="78"/>
      <c r="I6" s="78"/>
    </row>
    <row r="7" spans="1:24" s="1" customFormat="1" ht="18" thickTop="1" thickBot="1" x14ac:dyDescent="0.45">
      <c r="A7" s="107" t="s">
        <v>51</v>
      </c>
      <c r="B7" s="125" t="s">
        <v>33</v>
      </c>
      <c r="C7" s="101"/>
      <c r="D7" s="102"/>
      <c r="E7" s="102"/>
      <c r="F7" s="102"/>
      <c r="G7" s="102"/>
      <c r="H7" s="102"/>
      <c r="I7" s="103"/>
      <c r="J7" s="3" t="s">
        <v>40</v>
      </c>
      <c r="K7" s="3">
        <v>0</v>
      </c>
      <c r="L7" s="3">
        <v>1</v>
      </c>
      <c r="M7" s="3">
        <f t="shared" ref="M7:U7" si="0">L7+1</f>
        <v>2</v>
      </c>
      <c r="N7" s="3">
        <f t="shared" si="0"/>
        <v>3</v>
      </c>
      <c r="O7" s="3">
        <f t="shared" si="0"/>
        <v>4</v>
      </c>
      <c r="P7" s="3">
        <f t="shared" si="0"/>
        <v>5</v>
      </c>
      <c r="Q7" s="3">
        <f t="shared" si="0"/>
        <v>6</v>
      </c>
      <c r="R7" s="3">
        <f t="shared" si="0"/>
        <v>7</v>
      </c>
      <c r="S7" s="3">
        <f t="shared" si="0"/>
        <v>8</v>
      </c>
      <c r="T7" s="3">
        <f t="shared" si="0"/>
        <v>9</v>
      </c>
      <c r="U7" s="3">
        <f t="shared" si="0"/>
        <v>10</v>
      </c>
    </row>
    <row r="8" spans="1:24" s="1" customFormat="1" ht="15.5" thickTop="1" thickBot="1" x14ac:dyDescent="0.4">
      <c r="A8" s="99"/>
      <c r="B8" s="126"/>
      <c r="C8" s="104"/>
      <c r="D8" s="105"/>
      <c r="E8" s="105"/>
      <c r="F8" s="105"/>
      <c r="G8" s="105"/>
      <c r="H8" s="105"/>
      <c r="I8" s="106"/>
      <c r="J8" t="str">
        <f t="shared" ref="J8" si="1">B30</f>
        <v>Electricidad</v>
      </c>
      <c r="K8" s="17"/>
      <c r="L8" s="39">
        <f>($C44-$E44)*$G30*(1+$E$22)/$I$22/1000000</f>
        <v>0</v>
      </c>
      <c r="M8" s="39">
        <f>L8*(1+$E$22)</f>
        <v>0</v>
      </c>
      <c r="N8" s="39">
        <f t="shared" ref="N8:U8" si="2">M8*(1+$E$22)</f>
        <v>0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0</v>
      </c>
      <c r="W8" s="1">
        <v>1</v>
      </c>
      <c r="X8" s="23" t="s">
        <v>73</v>
      </c>
    </row>
    <row r="9" spans="1:24" s="64" customFormat="1" x14ac:dyDescent="0.35">
      <c r="A9" s="99" t="s">
        <v>2</v>
      </c>
      <c r="B9" s="108" t="s">
        <v>35</v>
      </c>
      <c r="C9" s="109"/>
      <c r="D9" s="110"/>
      <c r="E9" s="110"/>
      <c r="F9" s="110"/>
      <c r="G9" s="110"/>
      <c r="H9" s="110"/>
      <c r="I9" s="111"/>
      <c r="J9" s="74" t="s">
        <v>141</v>
      </c>
      <c r="K9" s="17"/>
      <c r="L9" s="39">
        <f t="shared" ref="L9:L18" si="3">($C45-$E45)*$G31*(1+$E$22)/$I$22/1000000</f>
        <v>0</v>
      </c>
      <c r="M9" s="39">
        <f t="shared" ref="M9:M18" si="4">L9*(1+$E$22)</f>
        <v>0</v>
      </c>
      <c r="N9" s="39">
        <f t="shared" ref="N9:N18" si="5">M9*(1+$E$22)</f>
        <v>0</v>
      </c>
      <c r="O9" s="39">
        <f t="shared" ref="O9:O18" si="6">N9*(1+$E$22)</f>
        <v>0</v>
      </c>
      <c r="P9" s="39">
        <f t="shared" ref="P9:P18" si="7">O9*(1+$E$22)</f>
        <v>0</v>
      </c>
      <c r="Q9" s="39">
        <f t="shared" ref="Q9:Q18" si="8">P9*(1+$E$22)</f>
        <v>0</v>
      </c>
      <c r="R9" s="39">
        <f t="shared" ref="R9:R18" si="9">Q9*(1+$E$22)</f>
        <v>0</v>
      </c>
      <c r="S9" s="39">
        <f t="shared" ref="S9:S18" si="10">R9*(1+$E$22)</f>
        <v>0</v>
      </c>
      <c r="T9" s="39">
        <f t="shared" ref="T9:T18" si="11">S9*(1+$E$22)</f>
        <v>0</v>
      </c>
      <c r="U9" s="39">
        <f t="shared" ref="U9:U18" si="12">T9*(1+$E$22)</f>
        <v>0</v>
      </c>
      <c r="X9" s="23"/>
    </row>
    <row r="10" spans="1:24" s="64" customFormat="1" ht="15" thickBot="1" x14ac:dyDescent="0.4">
      <c r="A10" s="99"/>
      <c r="B10" s="108"/>
      <c r="C10" s="112"/>
      <c r="D10" s="113"/>
      <c r="E10" s="113"/>
      <c r="F10" s="113"/>
      <c r="G10" s="113"/>
      <c r="H10" s="113"/>
      <c r="I10" s="114"/>
      <c r="J10" s="74" t="s">
        <v>114</v>
      </c>
      <c r="K10" s="17"/>
      <c r="L10" s="39">
        <f t="shared" si="3"/>
        <v>0</v>
      </c>
      <c r="M10" s="39">
        <f t="shared" si="4"/>
        <v>0</v>
      </c>
      <c r="N10" s="39">
        <f t="shared" si="5"/>
        <v>0</v>
      </c>
      <c r="O10" s="39">
        <f t="shared" si="6"/>
        <v>0</v>
      </c>
      <c r="P10" s="39">
        <f t="shared" si="7"/>
        <v>0</v>
      </c>
      <c r="Q10" s="39">
        <f t="shared" si="8"/>
        <v>0</v>
      </c>
      <c r="R10" s="39">
        <f t="shared" si="9"/>
        <v>0</v>
      </c>
      <c r="S10" s="39">
        <f t="shared" si="10"/>
        <v>0</v>
      </c>
      <c r="T10" s="39">
        <f t="shared" si="11"/>
        <v>0</v>
      </c>
      <c r="U10" s="39">
        <f t="shared" si="12"/>
        <v>0</v>
      </c>
      <c r="X10" s="23"/>
    </row>
    <row r="11" spans="1:24" s="64" customFormat="1" ht="15" thickBot="1" x14ac:dyDescent="0.4">
      <c r="A11" s="31" t="s">
        <v>3</v>
      </c>
      <c r="B11" s="1" t="s">
        <v>53</v>
      </c>
      <c r="C11" s="122"/>
      <c r="D11" s="123"/>
      <c r="E11" s="123"/>
      <c r="F11" s="123"/>
      <c r="G11" s="123"/>
      <c r="H11" s="123"/>
      <c r="I11" s="124"/>
      <c r="J11" s="74" t="s">
        <v>104</v>
      </c>
      <c r="K11" s="17"/>
      <c r="L11" s="39">
        <f t="shared" si="3"/>
        <v>0</v>
      </c>
      <c r="M11" s="39">
        <f t="shared" si="4"/>
        <v>0</v>
      </c>
      <c r="N11" s="39">
        <f t="shared" si="5"/>
        <v>0</v>
      </c>
      <c r="O11" s="39">
        <f t="shared" si="6"/>
        <v>0</v>
      </c>
      <c r="P11" s="39">
        <f t="shared" si="7"/>
        <v>0</v>
      </c>
      <c r="Q11" s="39">
        <f t="shared" si="8"/>
        <v>0</v>
      </c>
      <c r="R11" s="39">
        <f t="shared" si="9"/>
        <v>0</v>
      </c>
      <c r="S11" s="39">
        <f t="shared" si="10"/>
        <v>0</v>
      </c>
      <c r="T11" s="39">
        <f t="shared" si="11"/>
        <v>0</v>
      </c>
      <c r="U11" s="39">
        <f t="shared" si="12"/>
        <v>0</v>
      </c>
      <c r="X11" s="23"/>
    </row>
    <row r="12" spans="1:24" s="1" customFormat="1" x14ac:dyDescent="0.35">
      <c r="A12" s="99" t="s">
        <v>8</v>
      </c>
      <c r="B12" s="100" t="s">
        <v>54</v>
      </c>
      <c r="C12" s="101"/>
      <c r="D12" s="102"/>
      <c r="E12" s="102"/>
      <c r="F12" s="102"/>
      <c r="G12" s="102"/>
      <c r="H12" s="102"/>
      <c r="I12" s="103"/>
      <c r="J12" s="74" t="s">
        <v>115</v>
      </c>
      <c r="K12" s="17"/>
      <c r="L12" s="39">
        <f t="shared" si="3"/>
        <v>0</v>
      </c>
      <c r="M12" s="39">
        <f t="shared" si="4"/>
        <v>0</v>
      </c>
      <c r="N12" s="39">
        <f t="shared" si="5"/>
        <v>0</v>
      </c>
      <c r="O12" s="39">
        <f t="shared" si="6"/>
        <v>0</v>
      </c>
      <c r="P12" s="39">
        <f t="shared" si="7"/>
        <v>0</v>
      </c>
      <c r="Q12" s="39">
        <f t="shared" si="8"/>
        <v>0</v>
      </c>
      <c r="R12" s="39">
        <f t="shared" si="9"/>
        <v>0</v>
      </c>
      <c r="S12" s="39">
        <f t="shared" si="10"/>
        <v>0</v>
      </c>
      <c r="T12" s="39">
        <f t="shared" si="11"/>
        <v>0</v>
      </c>
      <c r="U12" s="39">
        <f t="shared" si="12"/>
        <v>0</v>
      </c>
      <c r="W12" s="51">
        <f>W8+1</f>
        <v>2</v>
      </c>
      <c r="X12" s="23" t="s">
        <v>74</v>
      </c>
    </row>
    <row r="13" spans="1:24" s="1" customFormat="1" ht="15" thickBot="1" x14ac:dyDescent="0.4">
      <c r="A13" s="99"/>
      <c r="B13" s="100"/>
      <c r="C13" s="104"/>
      <c r="D13" s="105"/>
      <c r="E13" s="105"/>
      <c r="F13" s="105"/>
      <c r="G13" s="105"/>
      <c r="H13" s="105"/>
      <c r="I13" s="106"/>
      <c r="J13" s="74" t="s">
        <v>116</v>
      </c>
      <c r="K13" s="17"/>
      <c r="L13" s="39">
        <f t="shared" si="3"/>
        <v>0</v>
      </c>
      <c r="M13" s="39">
        <f t="shared" si="4"/>
        <v>0</v>
      </c>
      <c r="N13" s="39">
        <f t="shared" si="5"/>
        <v>0</v>
      </c>
      <c r="O13" s="39">
        <f t="shared" si="6"/>
        <v>0</v>
      </c>
      <c r="P13" s="39">
        <f t="shared" si="7"/>
        <v>0</v>
      </c>
      <c r="Q13" s="39">
        <f t="shared" si="8"/>
        <v>0</v>
      </c>
      <c r="R13" s="39">
        <f t="shared" si="9"/>
        <v>0</v>
      </c>
      <c r="S13" s="39">
        <f t="shared" si="10"/>
        <v>0</v>
      </c>
      <c r="T13" s="39">
        <f t="shared" si="11"/>
        <v>0</v>
      </c>
      <c r="U13" s="39">
        <f t="shared" si="12"/>
        <v>0</v>
      </c>
      <c r="W13" s="51">
        <f>W12+1</f>
        <v>3</v>
      </c>
      <c r="X13" s="49" t="s">
        <v>75</v>
      </c>
    </row>
    <row r="14" spans="1:24" s="1" customFormat="1" ht="15" thickBot="1" x14ac:dyDescent="0.4">
      <c r="A14" s="49" t="s">
        <v>11</v>
      </c>
      <c r="B14" s="23" t="s">
        <v>36</v>
      </c>
      <c r="C14" s="109"/>
      <c r="D14" s="110"/>
      <c r="E14" s="110"/>
      <c r="F14" s="110"/>
      <c r="G14" s="110"/>
      <c r="H14" s="110"/>
      <c r="I14" s="111"/>
      <c r="J14" s="74" t="s">
        <v>24</v>
      </c>
      <c r="K14" s="17"/>
      <c r="L14" s="39">
        <f t="shared" si="3"/>
        <v>0</v>
      </c>
      <c r="M14" s="39">
        <f t="shared" si="4"/>
        <v>0</v>
      </c>
      <c r="N14" s="39">
        <f t="shared" si="5"/>
        <v>0</v>
      </c>
      <c r="O14" s="39">
        <f t="shared" si="6"/>
        <v>0</v>
      </c>
      <c r="P14" s="39">
        <f t="shared" si="7"/>
        <v>0</v>
      </c>
      <c r="Q14" s="39">
        <f t="shared" si="8"/>
        <v>0</v>
      </c>
      <c r="R14" s="39">
        <f t="shared" si="9"/>
        <v>0</v>
      </c>
      <c r="S14" s="39">
        <f t="shared" si="10"/>
        <v>0</v>
      </c>
      <c r="T14" s="39">
        <f t="shared" si="11"/>
        <v>0</v>
      </c>
      <c r="U14" s="39">
        <f t="shared" si="12"/>
        <v>0</v>
      </c>
      <c r="W14" s="51">
        <f>W13+1</f>
        <v>4</v>
      </c>
      <c r="X14" s="49" t="s">
        <v>76</v>
      </c>
    </row>
    <row r="15" spans="1:24" s="1" customFormat="1" ht="15" thickBot="1" x14ac:dyDescent="0.4">
      <c r="A15" s="49" t="s">
        <v>12</v>
      </c>
      <c r="B15" s="79" t="s">
        <v>37</v>
      </c>
      <c r="C15" s="122"/>
      <c r="D15" s="123"/>
      <c r="E15" s="123"/>
      <c r="F15" s="123"/>
      <c r="G15" s="123"/>
      <c r="H15" s="123"/>
      <c r="I15" s="124"/>
      <c r="J15" s="74" t="s">
        <v>111</v>
      </c>
      <c r="K15" s="17"/>
      <c r="L15" s="39">
        <f t="shared" si="3"/>
        <v>0</v>
      </c>
      <c r="M15" s="39">
        <f t="shared" si="4"/>
        <v>0</v>
      </c>
      <c r="N15" s="39">
        <f t="shared" si="5"/>
        <v>0</v>
      </c>
      <c r="O15" s="39">
        <f t="shared" si="6"/>
        <v>0</v>
      </c>
      <c r="P15" s="39">
        <f t="shared" si="7"/>
        <v>0</v>
      </c>
      <c r="Q15" s="39">
        <f t="shared" si="8"/>
        <v>0</v>
      </c>
      <c r="R15" s="39">
        <f t="shared" si="9"/>
        <v>0</v>
      </c>
      <c r="S15" s="39">
        <f t="shared" si="10"/>
        <v>0</v>
      </c>
      <c r="T15" s="39">
        <f t="shared" si="11"/>
        <v>0</v>
      </c>
      <c r="U15" s="39">
        <f t="shared" si="12"/>
        <v>0</v>
      </c>
      <c r="W15" s="51">
        <f>W14+1</f>
        <v>5</v>
      </c>
      <c r="X15" s="23" t="s">
        <v>10</v>
      </c>
    </row>
    <row r="16" spans="1:24" s="1" customFormat="1" ht="17.5" thickBot="1" x14ac:dyDescent="0.45">
      <c r="A16" s="3" t="s">
        <v>31</v>
      </c>
      <c r="B16" s="3"/>
      <c r="C16" s="63"/>
      <c r="D16" s="62"/>
      <c r="E16" s="62"/>
      <c r="F16" s="62"/>
      <c r="G16" s="62"/>
      <c r="H16" s="62"/>
      <c r="I16" s="62"/>
      <c r="J16" s="74" t="s">
        <v>110</v>
      </c>
      <c r="K16" s="17"/>
      <c r="L16" s="39">
        <f t="shared" si="3"/>
        <v>0</v>
      </c>
      <c r="M16" s="39">
        <f t="shared" si="4"/>
        <v>0</v>
      </c>
      <c r="N16" s="39">
        <f t="shared" si="5"/>
        <v>0</v>
      </c>
      <c r="O16" s="39">
        <f t="shared" si="6"/>
        <v>0</v>
      </c>
      <c r="P16" s="39">
        <f t="shared" si="7"/>
        <v>0</v>
      </c>
      <c r="Q16" s="39">
        <f t="shared" si="8"/>
        <v>0</v>
      </c>
      <c r="R16" s="39">
        <f t="shared" si="9"/>
        <v>0</v>
      </c>
      <c r="S16" s="39">
        <f t="shared" si="10"/>
        <v>0</v>
      </c>
      <c r="T16" s="39">
        <f t="shared" si="11"/>
        <v>0</v>
      </c>
      <c r="U16" s="39">
        <f t="shared" si="12"/>
        <v>0</v>
      </c>
      <c r="W16" s="51">
        <f>W15+1</f>
        <v>6</v>
      </c>
      <c r="X16" s="23" t="s">
        <v>77</v>
      </c>
    </row>
    <row r="17" spans="1:30" s="1" customFormat="1" ht="15" thickTop="1" x14ac:dyDescent="0.35">
      <c r="A17" s="1" t="s">
        <v>12</v>
      </c>
      <c r="B17" s="1" t="s">
        <v>34</v>
      </c>
      <c r="C17" s="115"/>
      <c r="D17" s="116"/>
      <c r="E17" s="116"/>
      <c r="F17" s="116"/>
      <c r="G17" s="116"/>
      <c r="H17" s="116"/>
      <c r="I17" s="117"/>
      <c r="J17" s="74" t="s">
        <v>117</v>
      </c>
      <c r="K17" s="17"/>
      <c r="L17" s="39">
        <f t="shared" si="3"/>
        <v>0</v>
      </c>
      <c r="M17" s="39">
        <f t="shared" si="4"/>
        <v>0</v>
      </c>
      <c r="N17" s="39">
        <f t="shared" si="5"/>
        <v>0</v>
      </c>
      <c r="O17" s="39">
        <f t="shared" si="6"/>
        <v>0</v>
      </c>
      <c r="P17" s="39">
        <f t="shared" si="7"/>
        <v>0</v>
      </c>
      <c r="Q17" s="39">
        <f t="shared" si="8"/>
        <v>0</v>
      </c>
      <c r="R17" s="39">
        <f t="shared" si="9"/>
        <v>0</v>
      </c>
      <c r="S17" s="39">
        <f t="shared" si="10"/>
        <v>0</v>
      </c>
      <c r="T17" s="39">
        <f t="shared" si="11"/>
        <v>0</v>
      </c>
      <c r="U17" s="39">
        <f t="shared" si="12"/>
        <v>0</v>
      </c>
      <c r="W17" s="51">
        <f t="shared" ref="W17:W20" si="13">W16+1</f>
        <v>7</v>
      </c>
      <c r="X17" s="23" t="s">
        <v>78</v>
      </c>
    </row>
    <row r="18" spans="1:30" x14ac:dyDescent="0.35">
      <c r="J18" s="1">
        <f>B40</f>
        <v>0</v>
      </c>
      <c r="K18" s="17"/>
      <c r="L18" s="39">
        <f t="shared" si="3"/>
        <v>0</v>
      </c>
      <c r="M18" s="39">
        <f t="shared" si="4"/>
        <v>0</v>
      </c>
      <c r="N18" s="39">
        <f t="shared" si="5"/>
        <v>0</v>
      </c>
      <c r="O18" s="39">
        <f t="shared" si="6"/>
        <v>0</v>
      </c>
      <c r="P18" s="39">
        <f t="shared" si="7"/>
        <v>0</v>
      </c>
      <c r="Q18" s="39">
        <f t="shared" si="8"/>
        <v>0</v>
      </c>
      <c r="R18" s="39">
        <f t="shared" si="9"/>
        <v>0</v>
      </c>
      <c r="S18" s="39">
        <f t="shared" si="10"/>
        <v>0</v>
      </c>
      <c r="T18" s="39">
        <f t="shared" si="11"/>
        <v>0</v>
      </c>
      <c r="U18" s="39">
        <f t="shared" si="12"/>
        <v>0</v>
      </c>
      <c r="W18" s="51">
        <f t="shared" si="13"/>
        <v>8</v>
      </c>
      <c r="X18" s="23" t="s">
        <v>79</v>
      </c>
    </row>
    <row r="19" spans="1:30" ht="17.5" thickBot="1" x14ac:dyDescent="0.45">
      <c r="A19" s="3" t="s">
        <v>4</v>
      </c>
      <c r="B19" s="3"/>
      <c r="C19" s="32"/>
      <c r="D19" s="3"/>
      <c r="E19" s="3"/>
      <c r="F19" s="3"/>
      <c r="G19" s="3"/>
      <c r="H19" s="3"/>
      <c r="I19" s="3"/>
      <c r="J19" s="1" t="s">
        <v>55</v>
      </c>
      <c r="K19" s="18">
        <f>-E25/I22/1000/1000</f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W19" s="51">
        <f t="shared" si="13"/>
        <v>9</v>
      </c>
      <c r="X19" s="23" t="s">
        <v>84</v>
      </c>
    </row>
    <row r="20" spans="1:30" s="1" customFormat="1" ht="15.5" thickTop="1" thickBot="1" x14ac:dyDescent="0.4">
      <c r="A20" s="5" t="s">
        <v>16</v>
      </c>
      <c r="B20" s="5" t="s">
        <v>13</v>
      </c>
      <c r="C20" s="33" t="s">
        <v>14</v>
      </c>
      <c r="D20" s="5"/>
      <c r="E20" s="5" t="s">
        <v>15</v>
      </c>
      <c r="F20" s="5"/>
      <c r="G20" s="5" t="s">
        <v>38</v>
      </c>
      <c r="H20" s="5"/>
      <c r="I20" s="5"/>
      <c r="J20" s="10" t="s">
        <v>61</v>
      </c>
      <c r="K20" s="19">
        <f>SUM(K8:K19)</f>
        <v>0</v>
      </c>
      <c r="L20" s="22">
        <f t="shared" ref="L20:U20" si="14">SUM(L8:L19)</f>
        <v>0</v>
      </c>
      <c r="M20" s="22">
        <f t="shared" si="14"/>
        <v>0</v>
      </c>
      <c r="N20" s="22">
        <f t="shared" si="14"/>
        <v>0</v>
      </c>
      <c r="O20" s="22">
        <f t="shared" si="14"/>
        <v>0</v>
      </c>
      <c r="P20" s="22">
        <f t="shared" si="14"/>
        <v>0</v>
      </c>
      <c r="Q20" s="22">
        <f t="shared" si="14"/>
        <v>0</v>
      </c>
      <c r="R20" s="22">
        <f t="shared" si="14"/>
        <v>0</v>
      </c>
      <c r="S20" s="22">
        <f t="shared" si="14"/>
        <v>0</v>
      </c>
      <c r="T20" s="22">
        <f t="shared" si="14"/>
        <v>0</v>
      </c>
      <c r="U20" s="22">
        <f t="shared" si="14"/>
        <v>0</v>
      </c>
      <c r="W20" s="51">
        <f t="shared" si="13"/>
        <v>10</v>
      </c>
      <c r="X20" s="23" t="s">
        <v>85</v>
      </c>
    </row>
    <row r="21" spans="1:30" s="1" customFormat="1" ht="15" thickBot="1" x14ac:dyDescent="0.4">
      <c r="A21" s="5"/>
      <c r="B21" s="5"/>
      <c r="C21" s="33"/>
      <c r="D21" s="5"/>
      <c r="E21" s="5"/>
      <c r="F21" s="5"/>
      <c r="G21" s="5"/>
      <c r="H21" s="5"/>
      <c r="I21" s="5"/>
      <c r="J21" s="10" t="s">
        <v>72</v>
      </c>
      <c r="K21" s="22">
        <f>+K20</f>
        <v>0</v>
      </c>
      <c r="L21" s="22">
        <f>+L20*(1-$E$26)^L7</f>
        <v>0</v>
      </c>
      <c r="M21" s="22">
        <f t="shared" ref="M21:U21" si="15">+M20*(1-$E$26)^M7</f>
        <v>0</v>
      </c>
      <c r="N21" s="22">
        <f t="shared" si="15"/>
        <v>0</v>
      </c>
      <c r="O21" s="22">
        <f t="shared" si="15"/>
        <v>0</v>
      </c>
      <c r="P21" s="22">
        <f t="shared" si="15"/>
        <v>0</v>
      </c>
      <c r="Q21" s="22">
        <f t="shared" si="15"/>
        <v>0</v>
      </c>
      <c r="R21" s="22">
        <f t="shared" si="15"/>
        <v>0</v>
      </c>
      <c r="S21" s="22">
        <f t="shared" si="15"/>
        <v>0</v>
      </c>
      <c r="T21" s="22">
        <f t="shared" si="15"/>
        <v>0</v>
      </c>
      <c r="U21" s="22">
        <f t="shared" si="15"/>
        <v>0</v>
      </c>
    </row>
    <row r="22" spans="1:30" x14ac:dyDescent="0.35">
      <c r="A22" t="s">
        <v>2</v>
      </c>
      <c r="B22" t="s">
        <v>0</v>
      </c>
      <c r="C22" s="31" t="s">
        <v>1</v>
      </c>
      <c r="E22" s="15">
        <v>4.4999999999999998E-2</v>
      </c>
      <c r="F22" s="15"/>
      <c r="G22" t="s">
        <v>21</v>
      </c>
      <c r="I22" s="26">
        <v>1</v>
      </c>
      <c r="J22" t="s">
        <v>64</v>
      </c>
      <c r="K22" s="12">
        <f>K20</f>
        <v>0</v>
      </c>
      <c r="L22" s="12">
        <f>K22+L21</f>
        <v>0</v>
      </c>
      <c r="M22" s="12">
        <f>L22+M21</f>
        <v>0</v>
      </c>
      <c r="N22" s="12">
        <f t="shared" ref="N22:U22" si="16">M22+N21</f>
        <v>0</v>
      </c>
      <c r="O22" s="12">
        <f t="shared" si="16"/>
        <v>0</v>
      </c>
      <c r="P22" s="12">
        <f t="shared" si="16"/>
        <v>0</v>
      </c>
      <c r="Q22" s="12">
        <f t="shared" si="16"/>
        <v>0</v>
      </c>
      <c r="R22" s="12">
        <f t="shared" si="16"/>
        <v>0</v>
      </c>
      <c r="S22" s="12">
        <f t="shared" si="16"/>
        <v>0</v>
      </c>
      <c r="T22" s="12">
        <f t="shared" si="16"/>
        <v>0</v>
      </c>
      <c r="U22" s="12">
        <f t="shared" si="16"/>
        <v>0</v>
      </c>
    </row>
    <row r="23" spans="1:30" x14ac:dyDescent="0.35">
      <c r="A23" s="1" t="s">
        <v>3</v>
      </c>
      <c r="B23" t="s">
        <v>6</v>
      </c>
      <c r="C23" s="31" t="s">
        <v>7</v>
      </c>
      <c r="E23" s="9">
        <v>0.1</v>
      </c>
      <c r="F23" s="9"/>
      <c r="G23" t="s">
        <v>21</v>
      </c>
    </row>
    <row r="24" spans="1:30" ht="20" thickBot="1" x14ac:dyDescent="0.5">
      <c r="A24" s="1" t="s">
        <v>8</v>
      </c>
      <c r="B24" t="s">
        <v>9</v>
      </c>
      <c r="C24" s="31" t="s">
        <v>10</v>
      </c>
      <c r="E24" s="28">
        <v>10</v>
      </c>
      <c r="F24" s="28"/>
      <c r="G24" t="s">
        <v>22</v>
      </c>
      <c r="J24" s="2" t="s">
        <v>83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30" ht="18" thickTop="1" thickBot="1" x14ac:dyDescent="0.45">
      <c r="A25" s="1" t="s">
        <v>11</v>
      </c>
      <c r="B25" s="1" t="s">
        <v>57</v>
      </c>
      <c r="C25" s="31" t="s">
        <v>56</v>
      </c>
      <c r="E25" s="68"/>
      <c r="F25" s="29"/>
      <c r="G25" s="1" t="s">
        <v>23</v>
      </c>
      <c r="J25" s="3" t="s">
        <v>67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AD25" s="1"/>
    </row>
    <row r="26" spans="1:30" s="1" customFormat="1" ht="15" thickTop="1" x14ac:dyDescent="0.35">
      <c r="A26" s="1" t="s">
        <v>12</v>
      </c>
      <c r="B26" t="s">
        <v>69</v>
      </c>
      <c r="C26" s="34" t="s">
        <v>71</v>
      </c>
      <c r="D26" s="7"/>
      <c r="E26" s="20">
        <v>3.5000000000000003E-2</v>
      </c>
      <c r="F26" s="20"/>
      <c r="G26" s="7" t="s">
        <v>21</v>
      </c>
      <c r="J26" s="4" t="s">
        <v>5</v>
      </c>
      <c r="K26" s="120">
        <f ca="1">NPV(E23,INDIRECT(U26))+K21</f>
        <v>0</v>
      </c>
      <c r="L26" s="121"/>
      <c r="M26" t="s">
        <v>70</v>
      </c>
      <c r="Q26"/>
      <c r="R26"/>
      <c r="S26"/>
      <c r="T26"/>
      <c r="U26" s="52" t="str">
        <f>CONCATENATE("L21:",VLOOKUP(E24,W8:X20,2,FALSE),21)</f>
        <v>L21:U21</v>
      </c>
    </row>
    <row r="27" spans="1:30" x14ac:dyDescent="0.35">
      <c r="J27" s="4" t="s">
        <v>59</v>
      </c>
      <c r="L27" s="11" t="e">
        <f ca="1">IRR(INDIRECT(U27))</f>
        <v>#NUM!</v>
      </c>
      <c r="M27" t="s">
        <v>63</v>
      </c>
      <c r="O27" s="1"/>
      <c r="P27" s="1"/>
      <c r="Q27" s="24"/>
      <c r="S27" s="1"/>
      <c r="T27" s="1"/>
      <c r="U27" s="53" t="str">
        <f>CONCATENATE("K21:",VLOOKUP(E24,W8:X20,2,FALSE),21)</f>
        <v>K21:U21</v>
      </c>
      <c r="V27" s="1"/>
    </row>
    <row r="28" spans="1:30" ht="47.25" customHeight="1" thickBot="1" x14ac:dyDescent="0.45">
      <c r="A28" s="55" t="s">
        <v>65</v>
      </c>
      <c r="B28" s="54"/>
      <c r="C28" s="118" t="s">
        <v>113</v>
      </c>
      <c r="D28" s="119"/>
      <c r="E28" s="119"/>
      <c r="F28" s="119"/>
      <c r="G28" s="119"/>
      <c r="H28" s="119"/>
      <c r="I28" s="3"/>
      <c r="J28" s="4" t="s">
        <v>62</v>
      </c>
      <c r="L28" s="25" t="e">
        <f>FORECAST(0,K7:U7,K22:U22)</f>
        <v>#DIV/0!</v>
      </c>
      <c r="M28" t="s">
        <v>60</v>
      </c>
      <c r="P28" s="9"/>
    </row>
    <row r="29" spans="1:30" ht="15.5" thickTop="1" thickBot="1" x14ac:dyDescent="0.4">
      <c r="A29" s="5" t="s">
        <v>16</v>
      </c>
      <c r="B29" s="5" t="s">
        <v>13</v>
      </c>
      <c r="C29" s="33" t="s">
        <v>28</v>
      </c>
      <c r="D29" s="5"/>
      <c r="E29" s="5"/>
      <c r="F29" s="5"/>
      <c r="G29" s="8" t="s">
        <v>39</v>
      </c>
      <c r="H29" s="5" t="s">
        <v>38</v>
      </c>
      <c r="I29" s="5"/>
    </row>
    <row r="30" spans="1:30" ht="19" customHeight="1" thickBot="1" x14ac:dyDescent="0.45">
      <c r="A30" t="s">
        <v>12</v>
      </c>
      <c r="B30" t="s">
        <v>26</v>
      </c>
      <c r="C30" s="35">
        <v>1</v>
      </c>
      <c r="D30" s="16"/>
      <c r="E30" s="6" t="str">
        <f t="shared" ref="E30" si="17">CONCATENATE("[kWh/",H30,"]")</f>
        <v>[kWh/kWh]</v>
      </c>
      <c r="F30" s="6"/>
      <c r="G30" s="27"/>
      <c r="H30" t="s">
        <v>29</v>
      </c>
      <c r="J30" s="3" t="s">
        <v>68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30" s="64" customFormat="1" ht="19" customHeight="1" thickTop="1" thickBot="1" x14ac:dyDescent="0.45">
      <c r="A31" s="1" t="s">
        <v>17</v>
      </c>
      <c r="B31" s="74" t="s">
        <v>141</v>
      </c>
      <c r="C31" s="71">
        <v>16.049399999999999</v>
      </c>
      <c r="D31" s="76" t="s">
        <v>118</v>
      </c>
      <c r="E31" s="76" t="s">
        <v>118</v>
      </c>
      <c r="F31" s="66"/>
      <c r="G31" s="67"/>
      <c r="H31" s="64" t="s">
        <v>107</v>
      </c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30" s="64" customFormat="1" ht="19" customHeight="1" thickTop="1" thickBot="1" x14ac:dyDescent="0.45">
      <c r="A32" s="1" t="s">
        <v>18</v>
      </c>
      <c r="B32" s="74" t="s">
        <v>114</v>
      </c>
      <c r="C32" s="76">
        <v>7.15</v>
      </c>
      <c r="D32" s="76" t="s">
        <v>119</v>
      </c>
      <c r="E32" s="76" t="s">
        <v>120</v>
      </c>
      <c r="F32" s="66"/>
      <c r="G32" s="67"/>
      <c r="H32" s="7" t="s">
        <v>73</v>
      </c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1:21" s="64" customFormat="1" ht="19" customHeight="1" thickTop="1" thickBot="1" x14ac:dyDescent="0.45">
      <c r="A33" s="64" t="s">
        <v>19</v>
      </c>
      <c r="B33" s="74" t="s">
        <v>104</v>
      </c>
      <c r="C33" s="76">
        <v>10.64</v>
      </c>
      <c r="D33" s="76" t="s">
        <v>120</v>
      </c>
      <c r="E33" s="76" t="s">
        <v>120</v>
      </c>
      <c r="F33" s="66"/>
      <c r="G33" s="67"/>
      <c r="H33" s="7" t="s">
        <v>73</v>
      </c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1:21" ht="19" customHeight="1" thickTop="1" x14ac:dyDescent="0.35">
      <c r="A34" s="1" t="s">
        <v>20</v>
      </c>
      <c r="B34" s="74" t="s">
        <v>115</v>
      </c>
      <c r="C34" s="76">
        <v>11.32</v>
      </c>
      <c r="D34" s="76" t="s">
        <v>120</v>
      </c>
      <c r="E34" s="76" t="s">
        <v>120</v>
      </c>
      <c r="F34" s="6"/>
      <c r="G34" s="27"/>
      <c r="H34" t="s">
        <v>73</v>
      </c>
    </row>
    <row r="35" spans="1:21" ht="19" customHeight="1" x14ac:dyDescent="0.35">
      <c r="A35" s="1" t="s">
        <v>20</v>
      </c>
      <c r="B35" s="74" t="s">
        <v>116</v>
      </c>
      <c r="C35" s="76">
        <v>11.53</v>
      </c>
      <c r="D35" s="76" t="s">
        <v>120</v>
      </c>
      <c r="E35" s="76" t="s">
        <v>120</v>
      </c>
      <c r="F35" s="6"/>
      <c r="G35" s="27"/>
      <c r="H35" t="s">
        <v>73</v>
      </c>
    </row>
    <row r="36" spans="1:21" s="64" customFormat="1" ht="18" customHeight="1" thickBot="1" x14ac:dyDescent="0.45">
      <c r="A36" s="1" t="s">
        <v>25</v>
      </c>
      <c r="B36" s="74" t="s">
        <v>24</v>
      </c>
      <c r="C36" s="76">
        <v>10.86</v>
      </c>
      <c r="D36" s="76" t="s">
        <v>121</v>
      </c>
      <c r="E36" s="76" t="s">
        <v>121</v>
      </c>
      <c r="F36" s="66"/>
      <c r="G36" s="67"/>
      <c r="H36" s="64" t="s">
        <v>107</v>
      </c>
      <c r="I36" s="70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1:21" s="1" customFormat="1" ht="15" thickTop="1" x14ac:dyDescent="0.35">
      <c r="A37" s="1" t="s">
        <v>27</v>
      </c>
      <c r="B37" s="74" t="s">
        <v>111</v>
      </c>
      <c r="C37" s="76">
        <v>10.45</v>
      </c>
      <c r="D37" s="76" t="s">
        <v>120</v>
      </c>
      <c r="E37" s="76" t="s">
        <v>120</v>
      </c>
      <c r="F37" s="6"/>
      <c r="G37" s="27"/>
      <c r="H37" s="1" t="s">
        <v>73</v>
      </c>
    </row>
    <row r="38" spans="1:21" ht="15" customHeight="1" x14ac:dyDescent="0.35">
      <c r="A38" s="74" t="s">
        <v>41</v>
      </c>
      <c r="B38" s="74" t="s">
        <v>110</v>
      </c>
      <c r="C38" s="76">
        <v>4.07</v>
      </c>
      <c r="D38" s="76" t="s">
        <v>122</v>
      </c>
      <c r="E38" s="76" t="s">
        <v>122</v>
      </c>
      <c r="F38" s="6"/>
      <c r="G38" s="27"/>
      <c r="H38" t="s">
        <v>30</v>
      </c>
      <c r="J38" s="1"/>
      <c r="L38" s="1"/>
    </row>
    <row r="39" spans="1:21" x14ac:dyDescent="0.35">
      <c r="A39" s="74" t="s">
        <v>42</v>
      </c>
      <c r="B39" s="74" t="s">
        <v>117</v>
      </c>
      <c r="C39" s="71">
        <v>5</v>
      </c>
      <c r="D39" s="76" t="s">
        <v>122</v>
      </c>
      <c r="E39" s="76" t="s">
        <v>122</v>
      </c>
      <c r="F39" s="6"/>
      <c r="G39" s="27"/>
      <c r="H39" t="s">
        <v>30</v>
      </c>
      <c r="J39" s="1"/>
      <c r="L39" s="1"/>
    </row>
    <row r="40" spans="1:21" ht="15" customHeight="1" x14ac:dyDescent="0.35">
      <c r="A40" s="74" t="s">
        <v>43</v>
      </c>
      <c r="B40" s="28"/>
      <c r="C40" s="73"/>
      <c r="D40" s="72"/>
      <c r="E40" s="72"/>
      <c r="F40" s="6"/>
      <c r="G40" s="27"/>
      <c r="H40" s="28"/>
      <c r="J40" s="1"/>
      <c r="L40" s="1"/>
    </row>
    <row r="41" spans="1:21" x14ac:dyDescent="0.35">
      <c r="J41" s="1"/>
      <c r="L41" s="1"/>
    </row>
    <row r="42" spans="1:21" ht="20" thickBot="1" x14ac:dyDescent="0.5">
      <c r="A42" s="2" t="s">
        <v>66</v>
      </c>
      <c r="B42" s="3"/>
      <c r="C42" s="32"/>
      <c r="D42" s="3"/>
      <c r="E42" s="3"/>
      <c r="F42" s="3"/>
      <c r="G42" s="3"/>
      <c r="H42" s="3"/>
      <c r="I42" s="3"/>
      <c r="J42" s="1"/>
      <c r="L42" s="1"/>
    </row>
    <row r="43" spans="1:21" ht="15.5" thickTop="1" thickBot="1" x14ac:dyDescent="0.4">
      <c r="A43" s="5" t="s">
        <v>16</v>
      </c>
      <c r="B43" s="5" t="s">
        <v>13</v>
      </c>
      <c r="C43" s="33" t="s">
        <v>50</v>
      </c>
      <c r="D43" s="8"/>
      <c r="E43" s="5" t="s">
        <v>49</v>
      </c>
      <c r="F43" s="5"/>
      <c r="G43" s="5" t="s">
        <v>38</v>
      </c>
      <c r="H43" s="5" t="s">
        <v>58</v>
      </c>
      <c r="I43" s="5"/>
      <c r="J43" s="1"/>
      <c r="L43" s="1"/>
    </row>
    <row r="44" spans="1:21" x14ac:dyDescent="0.35">
      <c r="A44" t="s">
        <v>41</v>
      </c>
      <c r="B44" t="str">
        <f>B30</f>
        <v>Electricidad</v>
      </c>
      <c r="C44" s="86"/>
      <c r="D44" s="87"/>
      <c r="E44" s="88"/>
      <c r="F44" s="30">
        <f>E44*C30</f>
        <v>0</v>
      </c>
      <c r="G44" s="6" t="str">
        <f t="shared" ref="G44:G54" si="18">CONCATENATE("[",H30,"/año]")</f>
        <v>[kWh/año]</v>
      </c>
      <c r="H44" s="14">
        <f>(C44-E44)*C30</f>
        <v>0</v>
      </c>
      <c r="I44" s="13">
        <f t="shared" ref="I44:I54" si="19">IF(C44=0,0,(C44-E44)/C44)</f>
        <v>0</v>
      </c>
      <c r="J44" s="1"/>
      <c r="L44" s="1"/>
    </row>
    <row r="45" spans="1:21" s="74" customFormat="1" x14ac:dyDescent="0.35">
      <c r="A45" s="1" t="s">
        <v>42</v>
      </c>
      <c r="B45" s="74" t="s">
        <v>141</v>
      </c>
      <c r="C45" s="36"/>
      <c r="D45" s="69"/>
      <c r="E45" s="42"/>
      <c r="F45" s="30">
        <f t="shared" ref="F45:F54" si="20">E45*C31</f>
        <v>0</v>
      </c>
      <c r="G45" s="66" t="str">
        <f t="shared" si="18"/>
        <v>[m3/año]</v>
      </c>
      <c r="H45" s="14">
        <f t="shared" ref="H45:H54" si="21">(C45-E45)*C31</f>
        <v>0</v>
      </c>
      <c r="I45" s="13">
        <f t="shared" si="19"/>
        <v>0</v>
      </c>
    </row>
    <row r="46" spans="1:21" s="74" customFormat="1" x14ac:dyDescent="0.35">
      <c r="A46" s="1" t="s">
        <v>43</v>
      </c>
      <c r="B46" s="74" t="s">
        <v>114</v>
      </c>
      <c r="C46" s="36"/>
      <c r="D46" s="69"/>
      <c r="E46" s="88"/>
      <c r="F46" s="30">
        <f t="shared" si="20"/>
        <v>0</v>
      </c>
      <c r="G46" s="66" t="str">
        <f t="shared" si="18"/>
        <v>[L/año]</v>
      </c>
      <c r="H46" s="14">
        <f t="shared" si="21"/>
        <v>0</v>
      </c>
      <c r="I46" s="13">
        <f t="shared" si="19"/>
        <v>0</v>
      </c>
    </row>
    <row r="47" spans="1:21" s="74" customFormat="1" x14ac:dyDescent="0.35">
      <c r="A47" s="1" t="s">
        <v>44</v>
      </c>
      <c r="B47" s="74" t="s">
        <v>104</v>
      </c>
      <c r="C47" s="36"/>
      <c r="D47" s="69"/>
      <c r="E47" s="42"/>
      <c r="F47" s="30">
        <f>E47*C33</f>
        <v>0</v>
      </c>
      <c r="G47" s="66" t="str">
        <f t="shared" si="18"/>
        <v>[L/año]</v>
      </c>
      <c r="H47" s="14">
        <f t="shared" si="21"/>
        <v>0</v>
      </c>
      <c r="I47" s="13">
        <f t="shared" si="19"/>
        <v>0</v>
      </c>
    </row>
    <row r="48" spans="1:21" x14ac:dyDescent="0.35">
      <c r="A48" s="1" t="s">
        <v>45</v>
      </c>
      <c r="B48" s="74" t="s">
        <v>115</v>
      </c>
      <c r="C48" s="36"/>
      <c r="D48" s="69"/>
      <c r="E48" s="42"/>
      <c r="F48" s="30">
        <f t="shared" si="20"/>
        <v>0</v>
      </c>
      <c r="G48" s="6" t="str">
        <f t="shared" si="18"/>
        <v>[L/año]</v>
      </c>
      <c r="H48" s="14">
        <f t="shared" si="21"/>
        <v>0</v>
      </c>
      <c r="I48" s="13">
        <f t="shared" si="19"/>
        <v>0</v>
      </c>
      <c r="J48" s="1"/>
      <c r="L48" s="1"/>
    </row>
    <row r="49" spans="1:12" x14ac:dyDescent="0.35">
      <c r="A49" s="1" t="s">
        <v>46</v>
      </c>
      <c r="B49" s="74" t="s">
        <v>116</v>
      </c>
      <c r="C49" s="36"/>
      <c r="D49" s="69">
        <f t="shared" ref="D49:D54" si="22">C49*C35</f>
        <v>0</v>
      </c>
      <c r="E49" s="42"/>
      <c r="F49" s="30">
        <f t="shared" si="20"/>
        <v>0</v>
      </c>
      <c r="G49" s="6" t="str">
        <f t="shared" si="18"/>
        <v>[L/año]</v>
      </c>
      <c r="H49" s="14">
        <f t="shared" si="21"/>
        <v>0</v>
      </c>
      <c r="I49" s="13">
        <f t="shared" si="19"/>
        <v>0</v>
      </c>
      <c r="J49" s="1"/>
      <c r="L49" s="1"/>
    </row>
    <row r="50" spans="1:12" x14ac:dyDescent="0.35">
      <c r="A50" s="1" t="s">
        <v>47</v>
      </c>
      <c r="B50" s="74" t="s">
        <v>24</v>
      </c>
      <c r="C50" s="36"/>
      <c r="D50" s="69">
        <f t="shared" si="22"/>
        <v>0</v>
      </c>
      <c r="E50" s="42"/>
      <c r="F50" s="30">
        <f t="shared" si="20"/>
        <v>0</v>
      </c>
      <c r="G50" s="6" t="str">
        <f t="shared" si="18"/>
        <v>[m3/año]</v>
      </c>
      <c r="H50" s="14">
        <f t="shared" si="21"/>
        <v>0</v>
      </c>
      <c r="I50" s="13">
        <f t="shared" si="19"/>
        <v>0</v>
      </c>
      <c r="J50" s="1"/>
      <c r="L50" s="1"/>
    </row>
    <row r="51" spans="1:12" x14ac:dyDescent="0.35">
      <c r="A51" s="1" t="s">
        <v>48</v>
      </c>
      <c r="B51" s="74" t="s">
        <v>111</v>
      </c>
      <c r="C51" s="36"/>
      <c r="D51" s="69">
        <f t="shared" si="22"/>
        <v>0</v>
      </c>
      <c r="E51" s="42"/>
      <c r="F51" s="30">
        <f t="shared" si="20"/>
        <v>0</v>
      </c>
      <c r="G51" s="6" t="str">
        <f t="shared" si="18"/>
        <v>[L/año]</v>
      </c>
      <c r="H51" s="14">
        <f t="shared" si="21"/>
        <v>0</v>
      </c>
      <c r="I51" s="13">
        <f t="shared" si="19"/>
        <v>0</v>
      </c>
      <c r="J51" s="1"/>
    </row>
    <row r="52" spans="1:12" x14ac:dyDescent="0.35">
      <c r="A52" s="75" t="s">
        <v>123</v>
      </c>
      <c r="B52" s="74" t="s">
        <v>110</v>
      </c>
      <c r="C52" s="36"/>
      <c r="D52" s="69">
        <f t="shared" si="22"/>
        <v>0</v>
      </c>
      <c r="E52" s="42"/>
      <c r="F52" s="30">
        <f t="shared" si="20"/>
        <v>0</v>
      </c>
      <c r="G52" s="6" t="str">
        <f t="shared" si="18"/>
        <v>[kg/año]</v>
      </c>
      <c r="H52" s="14">
        <f t="shared" si="21"/>
        <v>0</v>
      </c>
      <c r="I52" s="13">
        <f t="shared" si="19"/>
        <v>0</v>
      </c>
      <c r="J52" s="1"/>
    </row>
    <row r="53" spans="1:12" x14ac:dyDescent="0.35">
      <c r="A53" s="75" t="s">
        <v>124</v>
      </c>
      <c r="B53" s="74" t="s">
        <v>117</v>
      </c>
      <c r="C53" s="36"/>
      <c r="D53" s="69">
        <f t="shared" si="22"/>
        <v>0</v>
      </c>
      <c r="E53" s="42"/>
      <c r="F53" s="30">
        <f t="shared" si="20"/>
        <v>0</v>
      </c>
      <c r="G53" s="6" t="str">
        <f t="shared" si="18"/>
        <v>[kg/año]</v>
      </c>
      <c r="H53" s="14">
        <f t="shared" si="21"/>
        <v>0</v>
      </c>
      <c r="I53" s="13">
        <f t="shared" si="19"/>
        <v>0</v>
      </c>
      <c r="J53" s="1"/>
    </row>
    <row r="54" spans="1:12" x14ac:dyDescent="0.35">
      <c r="A54" s="75" t="s">
        <v>125</v>
      </c>
      <c r="B54" s="1">
        <f>B40</f>
        <v>0</v>
      </c>
      <c r="C54" s="38"/>
      <c r="D54" s="69">
        <f t="shared" si="22"/>
        <v>0</v>
      </c>
      <c r="E54" s="37">
        <v>0</v>
      </c>
      <c r="F54" s="30">
        <f t="shared" si="20"/>
        <v>0</v>
      </c>
      <c r="G54" s="28" t="str">
        <f t="shared" si="18"/>
        <v>[/año]</v>
      </c>
      <c r="H54" s="14">
        <f t="shared" si="21"/>
        <v>0</v>
      </c>
      <c r="I54" s="13">
        <f t="shared" si="19"/>
        <v>0</v>
      </c>
      <c r="J54" s="1"/>
    </row>
    <row r="55" spans="1:12" ht="48" customHeight="1" x14ac:dyDescent="0.35">
      <c r="A55" s="1"/>
      <c r="C55" s="40" t="s">
        <v>80</v>
      </c>
      <c r="D55" s="41"/>
      <c r="E55" s="41" t="s">
        <v>81</v>
      </c>
      <c r="F55" s="43"/>
      <c r="G55" s="44"/>
      <c r="H55" s="41" t="s">
        <v>58</v>
      </c>
      <c r="I55" s="44"/>
      <c r="J55" s="1"/>
    </row>
    <row r="56" spans="1:12" x14ac:dyDescent="0.35">
      <c r="C56" s="46">
        <f>SUM(D44:D54)</f>
        <v>0</v>
      </c>
      <c r="D56" s="45"/>
      <c r="E56" s="45">
        <f>SUM(F44:F54)</f>
        <v>0</v>
      </c>
      <c r="F56" s="47"/>
      <c r="G56" s="48"/>
      <c r="H56" s="45">
        <f>C56-E56</f>
        <v>0</v>
      </c>
      <c r="I56" s="44"/>
      <c r="J56" s="1"/>
    </row>
    <row r="57" spans="1:12" x14ac:dyDescent="0.35">
      <c r="H57" s="1"/>
      <c r="I57" s="1"/>
      <c r="J57" s="1"/>
    </row>
    <row r="58" spans="1:12" x14ac:dyDescent="0.35">
      <c r="J58" s="1"/>
    </row>
    <row r="59" spans="1:12" x14ac:dyDescent="0.35">
      <c r="H59" s="50"/>
      <c r="J59" s="1"/>
    </row>
    <row r="60" spans="1:12" x14ac:dyDescent="0.35">
      <c r="J60" s="1"/>
    </row>
    <row r="61" spans="1:12" x14ac:dyDescent="0.35">
      <c r="J61" s="1"/>
    </row>
    <row r="62" spans="1:12" x14ac:dyDescent="0.35">
      <c r="J62" s="1"/>
    </row>
    <row r="63" spans="1:12" x14ac:dyDescent="0.35">
      <c r="J63" s="1"/>
    </row>
    <row r="64" spans="1:12" x14ac:dyDescent="0.35">
      <c r="J64" s="1"/>
    </row>
    <row r="65" spans="10:10" x14ac:dyDescent="0.35">
      <c r="J65" s="1"/>
    </row>
    <row r="66" spans="10:10" x14ac:dyDescent="0.35">
      <c r="J66" s="1"/>
    </row>
    <row r="67" spans="10:10" x14ac:dyDescent="0.35">
      <c r="J67" s="1"/>
    </row>
    <row r="68" spans="10:10" x14ac:dyDescent="0.35">
      <c r="J68" s="1"/>
    </row>
    <row r="69" spans="10:10" x14ac:dyDescent="0.35">
      <c r="J69" s="1"/>
    </row>
  </sheetData>
  <sheetProtection selectLockedCells="1"/>
  <protectedRanges>
    <protectedRange password="8BCE" sqref="C17:D17 C14:E14 B40:D40 H40 E24:F25 C12:D13 G15:I15 C7:I11 G30:G40 F14:F15 C44:F54" name="Rango1"/>
  </protectedRanges>
  <mergeCells count="15">
    <mergeCell ref="C17:I17"/>
    <mergeCell ref="C28:H28"/>
    <mergeCell ref="K26:L26"/>
    <mergeCell ref="C15:I15"/>
    <mergeCell ref="B7:B8"/>
    <mergeCell ref="C14:I14"/>
    <mergeCell ref="C11:I11"/>
    <mergeCell ref="A12:A13"/>
    <mergeCell ref="B12:B13"/>
    <mergeCell ref="C12:I13"/>
    <mergeCell ref="A7:A8"/>
    <mergeCell ref="C7:I8"/>
    <mergeCell ref="B9:B10"/>
    <mergeCell ref="A9:A10"/>
    <mergeCell ref="C9:I10"/>
  </mergeCells>
  <pageMargins left="0.7" right="0.7" top="0.75" bottom="0.75" header="0.3" footer="0.3"/>
  <pageSetup paperSize="3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8"/>
  <sheetViews>
    <sheetView zoomScaleNormal="100" workbookViewId="0">
      <selection activeCell="B7" sqref="B7"/>
    </sheetView>
  </sheetViews>
  <sheetFormatPr baseColWidth="10" defaultColWidth="21.26953125" defaultRowHeight="14.5" x14ac:dyDescent="0.35"/>
  <cols>
    <col min="1" max="1" width="29" style="57" customWidth="1"/>
    <col min="2" max="2" width="23.453125" customWidth="1"/>
    <col min="3" max="3" width="22.1796875" customWidth="1"/>
    <col min="5" max="5" width="31" customWidth="1"/>
    <col min="6" max="6" width="25" customWidth="1"/>
  </cols>
  <sheetData>
    <row r="1" spans="1:7" ht="29" x14ac:dyDescent="0.35">
      <c r="A1" s="60" t="s">
        <v>86</v>
      </c>
      <c r="B1" s="91" t="s">
        <v>87</v>
      </c>
      <c r="C1" s="91" t="s">
        <v>88</v>
      </c>
      <c r="D1" s="91" t="s">
        <v>89</v>
      </c>
      <c r="E1" s="91" t="s">
        <v>90</v>
      </c>
      <c r="F1" s="92" t="s">
        <v>103</v>
      </c>
    </row>
    <row r="2" spans="1:7" x14ac:dyDescent="0.35">
      <c r="A2" s="80" t="s">
        <v>140</v>
      </c>
      <c r="B2" s="85">
        <v>70.55</v>
      </c>
      <c r="C2" s="85">
        <v>1472</v>
      </c>
      <c r="D2" s="85">
        <v>6592</v>
      </c>
      <c r="E2" s="85" t="s">
        <v>137</v>
      </c>
      <c r="F2" s="84" t="s">
        <v>136</v>
      </c>
    </row>
    <row r="8" spans="1:7" hidden="1" x14ac:dyDescent="0.35">
      <c r="A8" s="82">
        <v>21</v>
      </c>
      <c r="B8" s="82" t="s">
        <v>95</v>
      </c>
      <c r="C8" s="82" t="s">
        <v>96</v>
      </c>
      <c r="D8" s="83">
        <v>76.17</v>
      </c>
      <c r="E8" s="83">
        <v>1711.96</v>
      </c>
      <c r="F8" s="83">
        <v>6590.83</v>
      </c>
      <c r="G8" s="83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Z32"/>
  <sheetViews>
    <sheetView workbookViewId="0">
      <selection activeCell="F39" sqref="F39"/>
    </sheetView>
  </sheetViews>
  <sheetFormatPr baseColWidth="10" defaultColWidth="14.81640625" defaultRowHeight="14.5" x14ac:dyDescent="0.35"/>
  <cols>
    <col min="1" max="1" width="29" style="57" customWidth="1"/>
    <col min="2" max="3" width="14.81640625" style="59"/>
    <col min="4" max="5" width="0" style="59" hidden="1" customWidth="1"/>
    <col min="6" max="6" width="14.81640625" style="59"/>
    <col min="7" max="7" width="24.1796875" style="59" customWidth="1"/>
    <col min="8" max="16384" width="14.81640625" style="59"/>
  </cols>
  <sheetData>
    <row r="1" spans="1:156" x14ac:dyDescent="0.35">
      <c r="A1" s="56"/>
      <c r="B1" s="58"/>
      <c r="C1" s="58"/>
      <c r="D1" s="127" t="s">
        <v>97</v>
      </c>
      <c r="E1" s="127"/>
      <c r="F1" s="81" t="s">
        <v>98</v>
      </c>
      <c r="G1" s="58"/>
    </row>
    <row r="2" spans="1:156" x14ac:dyDescent="0.35">
      <c r="A2" s="60" t="s">
        <v>86</v>
      </c>
      <c r="B2" s="61" t="s">
        <v>99</v>
      </c>
      <c r="C2" s="61" t="s">
        <v>100</v>
      </c>
      <c r="D2" s="61" t="s">
        <v>101</v>
      </c>
      <c r="E2" s="61" t="s">
        <v>102</v>
      </c>
      <c r="F2" s="61" t="s">
        <v>101</v>
      </c>
      <c r="G2" s="61" t="s">
        <v>103</v>
      </c>
    </row>
    <row r="3" spans="1:156" s="90" customFormat="1" x14ac:dyDescent="0.35">
      <c r="A3" s="91" t="s">
        <v>138</v>
      </c>
      <c r="B3" s="94" t="s">
        <v>129</v>
      </c>
      <c r="C3" s="94" t="s">
        <v>139</v>
      </c>
      <c r="D3" s="89"/>
      <c r="E3" s="89"/>
      <c r="F3" s="98">
        <v>524.57000000000005</v>
      </c>
      <c r="G3" s="83" t="s">
        <v>136</v>
      </c>
    </row>
    <row r="4" spans="1:156" x14ac:dyDescent="0.35"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</row>
    <row r="5" spans="1:156" x14ac:dyDescent="0.35">
      <c r="H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</row>
    <row r="6" spans="1:156" hidden="1" x14ac:dyDescent="0.35">
      <c r="A6" s="82" t="s">
        <v>109</v>
      </c>
      <c r="B6" s="82" t="s">
        <v>129</v>
      </c>
      <c r="C6" s="82" t="s">
        <v>30</v>
      </c>
      <c r="D6" s="83">
        <v>495.4</v>
      </c>
      <c r="E6" s="83">
        <v>35.299999999999997</v>
      </c>
      <c r="F6" s="83">
        <v>589.5</v>
      </c>
      <c r="G6" s="83" t="s">
        <v>105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</row>
    <row r="7" spans="1:156" hidden="1" x14ac:dyDescent="0.35">
      <c r="A7" s="82" t="s">
        <v>109</v>
      </c>
      <c r="B7" s="82" t="s">
        <v>110</v>
      </c>
      <c r="C7" s="82" t="s">
        <v>30</v>
      </c>
      <c r="D7" s="83">
        <v>63</v>
      </c>
      <c r="E7" s="83">
        <v>15.8</v>
      </c>
      <c r="F7" s="83">
        <v>75</v>
      </c>
      <c r="G7" s="83" t="s">
        <v>105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</row>
    <row r="8" spans="1:156" hidden="1" x14ac:dyDescent="0.35">
      <c r="A8" s="82" t="s">
        <v>127</v>
      </c>
      <c r="B8" s="82" t="s">
        <v>129</v>
      </c>
      <c r="C8" s="82" t="s">
        <v>30</v>
      </c>
      <c r="D8" s="83">
        <v>548</v>
      </c>
      <c r="E8" s="83">
        <v>39</v>
      </c>
      <c r="F8" s="83">
        <v>652.1</v>
      </c>
      <c r="G8" s="83" t="s">
        <v>105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</row>
    <row r="9" spans="1:156" hidden="1" x14ac:dyDescent="0.35">
      <c r="A9" s="82" t="s">
        <v>91</v>
      </c>
      <c r="B9" s="82" t="s">
        <v>108</v>
      </c>
      <c r="C9" s="82" t="s">
        <v>30</v>
      </c>
      <c r="D9" s="83">
        <v>167</v>
      </c>
      <c r="E9" s="83">
        <v>20.5</v>
      </c>
      <c r="F9" s="83">
        <v>198.7</v>
      </c>
      <c r="G9" s="83" t="s">
        <v>105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</row>
    <row r="10" spans="1:156" hidden="1" x14ac:dyDescent="0.35">
      <c r="A10" s="82" t="s">
        <v>91</v>
      </c>
      <c r="B10" s="82" t="s">
        <v>129</v>
      </c>
      <c r="C10" s="82" t="s">
        <v>30</v>
      </c>
      <c r="D10" s="83">
        <v>672.5</v>
      </c>
      <c r="E10" s="83">
        <v>47.9</v>
      </c>
      <c r="F10" s="83">
        <v>800.3</v>
      </c>
      <c r="G10" s="83" t="s">
        <v>130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</row>
    <row r="11" spans="1:156" hidden="1" x14ac:dyDescent="0.35">
      <c r="A11" s="82" t="s">
        <v>92</v>
      </c>
      <c r="B11" s="82" t="s">
        <v>111</v>
      </c>
      <c r="C11" s="82" t="s">
        <v>73</v>
      </c>
      <c r="D11" s="83">
        <v>626.29999999999995</v>
      </c>
      <c r="E11" s="83">
        <v>59.9</v>
      </c>
      <c r="F11" s="83">
        <v>745.3</v>
      </c>
      <c r="G11" s="83" t="s">
        <v>105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</row>
    <row r="12" spans="1:156" hidden="1" x14ac:dyDescent="0.35">
      <c r="A12" s="82" t="s">
        <v>92</v>
      </c>
      <c r="B12" s="82" t="s">
        <v>129</v>
      </c>
      <c r="C12" s="82" t="s">
        <v>30</v>
      </c>
      <c r="D12" s="83">
        <v>501.7</v>
      </c>
      <c r="E12" s="83">
        <v>35.700000000000003</v>
      </c>
      <c r="F12" s="83">
        <v>597</v>
      </c>
      <c r="G12" s="83" t="s">
        <v>105</v>
      </c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</row>
    <row r="13" spans="1:156" hidden="1" x14ac:dyDescent="0.35">
      <c r="A13" s="82" t="s">
        <v>132</v>
      </c>
      <c r="B13" s="82" t="s">
        <v>129</v>
      </c>
      <c r="C13" s="82" t="s">
        <v>30</v>
      </c>
      <c r="D13" s="83">
        <v>412</v>
      </c>
      <c r="E13" s="83">
        <v>29.3</v>
      </c>
      <c r="F13" s="83">
        <v>490.3</v>
      </c>
      <c r="G13" s="83" t="s">
        <v>105</v>
      </c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</row>
    <row r="14" spans="1:156" hidden="1" x14ac:dyDescent="0.35">
      <c r="A14" s="82" t="s">
        <v>93</v>
      </c>
      <c r="B14" s="82" t="s">
        <v>108</v>
      </c>
      <c r="C14" s="82" t="s">
        <v>30</v>
      </c>
      <c r="D14" s="83">
        <v>91</v>
      </c>
      <c r="E14" s="83">
        <v>11.2</v>
      </c>
      <c r="F14" s="83">
        <v>108.3</v>
      </c>
      <c r="G14" s="83" t="s">
        <v>105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</row>
    <row r="15" spans="1:156" hidden="1" x14ac:dyDescent="0.35">
      <c r="A15" s="82" t="s">
        <v>133</v>
      </c>
      <c r="B15" s="82" t="s">
        <v>106</v>
      </c>
      <c r="C15" s="82" t="s">
        <v>107</v>
      </c>
      <c r="D15" s="83">
        <v>560</v>
      </c>
      <c r="E15" s="83">
        <v>51.6</v>
      </c>
      <c r="F15" s="83">
        <v>666.4</v>
      </c>
      <c r="G15" s="83" t="s">
        <v>105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</row>
    <row r="16" spans="1:156" hidden="1" x14ac:dyDescent="0.35">
      <c r="A16" s="82" t="s">
        <v>112</v>
      </c>
      <c r="B16" s="82" t="s">
        <v>106</v>
      </c>
      <c r="C16" s="82" t="s">
        <v>107</v>
      </c>
      <c r="D16" s="83">
        <v>838</v>
      </c>
      <c r="E16" s="83">
        <v>77.2</v>
      </c>
      <c r="F16" s="83">
        <v>997.2</v>
      </c>
      <c r="G16" s="83" t="s">
        <v>105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</row>
    <row r="17" spans="1:156" hidden="1" x14ac:dyDescent="0.35">
      <c r="A17" s="82" t="s">
        <v>134</v>
      </c>
      <c r="B17" s="82" t="s">
        <v>129</v>
      </c>
      <c r="C17" s="82" t="s">
        <v>30</v>
      </c>
      <c r="D17" s="83">
        <v>925.1</v>
      </c>
      <c r="E17" s="83">
        <v>65.8</v>
      </c>
      <c r="F17" s="83">
        <v>1100.9000000000001</v>
      </c>
      <c r="G17" s="83" t="s">
        <v>105</v>
      </c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</row>
    <row r="18" spans="1:156" hidden="1" x14ac:dyDescent="0.35">
      <c r="A18" s="82" t="s">
        <v>128</v>
      </c>
      <c r="B18" s="82" t="s">
        <v>135</v>
      </c>
      <c r="C18" s="82" t="s">
        <v>73</v>
      </c>
      <c r="D18" s="83">
        <v>573</v>
      </c>
      <c r="E18" s="83">
        <v>50.1</v>
      </c>
      <c r="F18" s="83">
        <v>681.9</v>
      </c>
      <c r="G18" s="83" t="s">
        <v>105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</row>
    <row r="19" spans="1:156" hidden="1" x14ac:dyDescent="0.35">
      <c r="A19" s="82" t="s">
        <v>128</v>
      </c>
      <c r="B19" s="82" t="s">
        <v>129</v>
      </c>
      <c r="C19" s="82" t="s">
        <v>30</v>
      </c>
      <c r="D19" s="83">
        <v>505.9</v>
      </c>
      <c r="E19" s="83">
        <v>36</v>
      </c>
      <c r="F19" s="83">
        <v>602</v>
      </c>
      <c r="G19" s="83" t="s">
        <v>105</v>
      </c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</row>
    <row r="20" spans="1:156" hidden="1" x14ac:dyDescent="0.35">
      <c r="A20" s="82" t="s">
        <v>126</v>
      </c>
      <c r="B20" s="82" t="s">
        <v>131</v>
      </c>
      <c r="C20" s="82" t="s">
        <v>73</v>
      </c>
      <c r="D20" s="83">
        <v>674.7</v>
      </c>
      <c r="E20" s="83">
        <v>63.4</v>
      </c>
      <c r="F20" s="83">
        <v>802.9</v>
      </c>
      <c r="G20" s="83" t="s">
        <v>105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</row>
    <row r="21" spans="1:156" hidden="1" x14ac:dyDescent="0.35">
      <c r="A21" s="82" t="s">
        <v>126</v>
      </c>
      <c r="B21" s="82" t="s">
        <v>129</v>
      </c>
      <c r="C21" s="82" t="s">
        <v>30</v>
      </c>
      <c r="D21" s="83">
        <v>487.9</v>
      </c>
      <c r="E21" s="83">
        <v>34.700000000000003</v>
      </c>
      <c r="F21" s="83">
        <v>580.6</v>
      </c>
      <c r="G21" s="83" t="s">
        <v>105</v>
      </c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</row>
    <row r="22" spans="1:156" hidden="1" x14ac:dyDescent="0.35">
      <c r="A22" s="82" t="s">
        <v>126</v>
      </c>
      <c r="B22" s="82" t="s">
        <v>131</v>
      </c>
      <c r="C22" s="82" t="s">
        <v>73</v>
      </c>
      <c r="D22" s="83">
        <v>675</v>
      </c>
      <c r="E22" s="83">
        <v>63.4</v>
      </c>
      <c r="F22" s="83">
        <v>803.3</v>
      </c>
      <c r="G22" s="83" t="s">
        <v>105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</row>
    <row r="23" spans="1:156" x14ac:dyDescent="0.35"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</row>
    <row r="24" spans="1:156" x14ac:dyDescent="0.35">
      <c r="A24" s="95"/>
      <c r="B24" s="93"/>
      <c r="C24" s="93"/>
      <c r="D24" s="93"/>
      <c r="E24" s="93"/>
      <c r="F24" s="93"/>
      <c r="G24" s="93"/>
      <c r="H24" s="93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</row>
    <row r="25" spans="1:156" x14ac:dyDescent="0.35">
      <c r="A25" s="96"/>
      <c r="B25" s="96"/>
      <c r="C25" s="96"/>
      <c r="D25" s="97"/>
      <c r="E25" s="97"/>
      <c r="F25" s="97"/>
      <c r="G25" s="97"/>
      <c r="H25" s="97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</row>
    <row r="26" spans="1:156" x14ac:dyDescent="0.35">
      <c r="A26" s="95"/>
      <c r="B26" s="93"/>
      <c r="C26" s="93"/>
      <c r="D26" s="93"/>
      <c r="E26" s="93"/>
      <c r="F26" s="93"/>
      <c r="G26" s="93"/>
      <c r="H26" s="93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</row>
    <row r="27" spans="1:156" x14ac:dyDescent="0.35">
      <c r="A27" s="95"/>
      <c r="B27" s="93"/>
      <c r="C27" s="93"/>
      <c r="D27" s="93"/>
      <c r="E27" s="93"/>
      <c r="F27" s="93"/>
      <c r="G27" s="93"/>
      <c r="H27" s="93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</row>
    <row r="28" spans="1:156" x14ac:dyDescent="0.35">
      <c r="A28" s="95"/>
      <c r="B28" s="93"/>
      <c r="C28" s="93"/>
      <c r="D28" s="93"/>
      <c r="E28" s="93"/>
      <c r="F28" s="93"/>
      <c r="G28" s="93"/>
      <c r="H28" s="93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</row>
    <row r="29" spans="1:156" x14ac:dyDescent="0.35">
      <c r="A29" s="95"/>
      <c r="B29" s="93"/>
      <c r="C29" s="93"/>
      <c r="D29" s="93"/>
      <c r="E29" s="93"/>
      <c r="F29" s="93"/>
      <c r="G29" s="93"/>
      <c r="H29" s="93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</row>
    <row r="30" spans="1:156" x14ac:dyDescent="0.35"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</row>
    <row r="31" spans="1:156" x14ac:dyDescent="0.35"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</row>
    <row r="32" spans="1:156" x14ac:dyDescent="0.35"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Precio referencia Electricidad</vt:lpstr>
      <vt:lpstr>Precios referencial Combustible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2017-09-25T19:27:44Z</dcterms:modified>
</cp:coreProperties>
</file>