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0" yWindow="180" windowWidth="19440" windowHeight="7575"/>
  </bookViews>
  <sheets>
    <sheet name="Ingreso" sheetId="1" r:id="rId1"/>
    <sheet name="Precio referencia Electricidad" sheetId="2" r:id="rId2"/>
    <sheet name="Precios referencial Combustible" sheetId="3" r:id="rId3"/>
  </sheets>
  <calcPr calcId="145621"/>
</workbook>
</file>

<file path=xl/calcChain.xml><?xml version="1.0" encoding="utf-8"?>
<calcChain xmlns="http://schemas.openxmlformats.org/spreadsheetml/2006/main">
  <c r="H50" i="1" l="1"/>
  <c r="F39" i="1" l="1"/>
  <c r="F40" i="1"/>
  <c r="F41" i="1"/>
  <c r="F42" i="1"/>
  <c r="F43" i="1"/>
  <c r="F44" i="1"/>
  <c r="F45" i="1"/>
  <c r="F38" i="1"/>
  <c r="D45" i="1"/>
  <c r="L8" i="1"/>
  <c r="C47" i="1" l="1"/>
  <c r="E47" i="1"/>
  <c r="L9" i="1"/>
  <c r="L10" i="1"/>
  <c r="L11" i="1"/>
  <c r="L12" i="1"/>
  <c r="L13" i="1"/>
  <c r="L14" i="1"/>
  <c r="L15" i="1"/>
  <c r="H47" i="1" l="1"/>
  <c r="M11" i="1"/>
  <c r="N11" i="1" s="1"/>
  <c r="O11" i="1" s="1"/>
  <c r="P11" i="1" s="1"/>
  <c r="Q11" i="1" s="1"/>
  <c r="R11" i="1" s="1"/>
  <c r="S11" i="1" s="1"/>
  <c r="T11" i="1" s="1"/>
  <c r="U11" i="1" s="1"/>
  <c r="M12" i="1"/>
  <c r="N12" i="1" s="1"/>
  <c r="O12" i="1" s="1"/>
  <c r="P12" i="1" s="1"/>
  <c r="Q12" i="1" s="1"/>
  <c r="R12" i="1" s="1"/>
  <c r="S12" i="1" s="1"/>
  <c r="T12" i="1" s="1"/>
  <c r="U12" i="1" s="1"/>
  <c r="M13" i="1"/>
  <c r="N13" i="1" s="1"/>
  <c r="O13" i="1" s="1"/>
  <c r="P13" i="1" s="1"/>
  <c r="Q13" i="1" s="1"/>
  <c r="R13" i="1" s="1"/>
  <c r="S13" i="1" s="1"/>
  <c r="T13" i="1" s="1"/>
  <c r="U13" i="1" s="1"/>
  <c r="M14" i="1"/>
  <c r="N14" i="1" s="1"/>
  <c r="O14" i="1" s="1"/>
  <c r="P14" i="1" s="1"/>
  <c r="Q14" i="1" s="1"/>
  <c r="R14" i="1" s="1"/>
  <c r="S14" i="1" s="1"/>
  <c r="T14" i="1" s="1"/>
  <c r="U14" i="1" s="1"/>
  <c r="M15" i="1"/>
  <c r="N15" i="1" s="1"/>
  <c r="O15" i="1" s="1"/>
  <c r="P15" i="1" s="1"/>
  <c r="Q15" i="1" s="1"/>
  <c r="R15" i="1" s="1"/>
  <c r="S15" i="1" s="1"/>
  <c r="T15" i="1" s="1"/>
  <c r="U15" i="1" s="1"/>
  <c r="M8" i="1"/>
  <c r="N8" i="1" s="1"/>
  <c r="O8" i="1" s="1"/>
  <c r="P8" i="1" s="1"/>
  <c r="Q8" i="1" s="1"/>
  <c r="R8" i="1" s="1"/>
  <c r="S8" i="1" s="1"/>
  <c r="T8" i="1" s="1"/>
  <c r="U8" i="1" s="1"/>
  <c r="M9" i="1"/>
  <c r="N9" i="1" s="1"/>
  <c r="O9" i="1" s="1"/>
  <c r="P9" i="1" s="1"/>
  <c r="Q9" i="1" s="1"/>
  <c r="R9" i="1" s="1"/>
  <c r="S9" i="1" s="1"/>
  <c r="T9" i="1" s="1"/>
  <c r="U9" i="1" s="1"/>
  <c r="M10" i="1"/>
  <c r="N10" i="1" s="1"/>
  <c r="O10" i="1" s="1"/>
  <c r="P10" i="1" s="1"/>
  <c r="Q10" i="1" s="1"/>
  <c r="R10" i="1" s="1"/>
  <c r="S10" i="1" s="1"/>
  <c r="T10" i="1" s="1"/>
  <c r="U10" i="1" s="1"/>
  <c r="W9" i="1" l="1"/>
  <c r="K16" i="1"/>
  <c r="U23" i="1" l="1"/>
  <c r="W10" i="1"/>
  <c r="W11" i="1" s="1"/>
  <c r="W12" i="1" s="1"/>
  <c r="W13" i="1" s="1"/>
  <c r="W14" i="1" s="1"/>
  <c r="W15" i="1" s="1"/>
  <c r="W16" i="1" s="1"/>
  <c r="W17" i="1" s="1"/>
  <c r="K17" i="1"/>
  <c r="I39" i="1"/>
  <c r="I40" i="1"/>
  <c r="I41" i="1"/>
  <c r="I42" i="1"/>
  <c r="I43" i="1"/>
  <c r="I44" i="1"/>
  <c r="I45" i="1"/>
  <c r="I38" i="1"/>
  <c r="H39" i="1"/>
  <c r="H40" i="1"/>
  <c r="H41" i="1"/>
  <c r="H42" i="1"/>
  <c r="H43" i="1"/>
  <c r="H44" i="1"/>
  <c r="H45" i="1"/>
  <c r="H38" i="1"/>
  <c r="J14" i="1"/>
  <c r="J15" i="1"/>
  <c r="J9" i="1"/>
  <c r="J10" i="1"/>
  <c r="J11" i="1"/>
  <c r="J12" i="1"/>
  <c r="J13" i="1"/>
  <c r="J8" i="1"/>
  <c r="M7" i="1"/>
  <c r="N7" i="1" s="1"/>
  <c r="O7" i="1" s="1"/>
  <c r="P7" i="1" s="1"/>
  <c r="Q7" i="1" s="1"/>
  <c r="R7" i="1" s="1"/>
  <c r="S7" i="1" s="1"/>
  <c r="T7" i="1" s="1"/>
  <c r="U7" i="1" s="1"/>
  <c r="G39" i="1"/>
  <c r="G40" i="1"/>
  <c r="G41" i="1"/>
  <c r="G42" i="1"/>
  <c r="G43" i="1"/>
  <c r="G44" i="1"/>
  <c r="G45" i="1"/>
  <c r="G38" i="1"/>
  <c r="B39" i="1"/>
  <c r="B40" i="1"/>
  <c r="B41" i="1"/>
  <c r="B42" i="1"/>
  <c r="B43" i="1"/>
  <c r="B44" i="1"/>
  <c r="B45" i="1"/>
  <c r="B38" i="1"/>
  <c r="E31" i="1"/>
  <c r="E32" i="1"/>
  <c r="E27" i="1"/>
  <c r="E28" i="1"/>
  <c r="E29" i="1"/>
  <c r="E30" i="1"/>
  <c r="E33" i="1"/>
  <c r="E34" i="1"/>
  <c r="U24" i="1" l="1"/>
  <c r="K18" i="1"/>
  <c r="K19" i="1"/>
  <c r="L17" i="1"/>
  <c r="L18" i="1" s="1"/>
  <c r="M17" i="1"/>
  <c r="M18" i="1" s="1"/>
  <c r="N17" i="1"/>
  <c r="N18" i="1" s="1"/>
  <c r="L19" i="1" l="1"/>
  <c r="M19" i="1" s="1"/>
  <c r="N19" i="1" l="1"/>
  <c r="O17" i="1"/>
  <c r="O18" i="1" s="1"/>
  <c r="O19" i="1" l="1"/>
  <c r="P17" i="1"/>
  <c r="P18" i="1" s="1"/>
  <c r="P19" i="1" l="1"/>
  <c r="Q17" i="1"/>
  <c r="Q18" i="1" s="1"/>
  <c r="Q19" i="1" l="1"/>
  <c r="R17" i="1"/>
  <c r="R18" i="1" s="1"/>
  <c r="R19" i="1" l="1"/>
  <c r="S17" i="1"/>
  <c r="S18" i="1" s="1"/>
  <c r="S19" i="1" l="1"/>
  <c r="U17" i="1"/>
  <c r="U18" i="1" s="1"/>
  <c r="T17" i="1"/>
  <c r="T18" i="1" s="1"/>
  <c r="L24" i="1"/>
  <c r="K23" i="1"/>
  <c r="T19" i="1" l="1"/>
  <c r="U19" i="1" s="1"/>
  <c r="L25" i="1" s="1"/>
</calcChain>
</file>

<file path=xl/comments1.xml><?xml version="1.0" encoding="utf-8"?>
<comments xmlns="http://schemas.openxmlformats.org/spreadsheetml/2006/main">
  <authors>
    <author>Autor</author>
  </authors>
  <commentList>
    <comment ref="G26" authorId="0">
      <text>
        <r>
          <rPr>
            <b/>
            <sz val="9"/>
            <color indexed="81"/>
            <rFont val="Tahoma"/>
            <family val="2"/>
          </rPr>
          <t>En caso de cambio de combustible, usar el precio del nuevo combustible indicado por la empresa proveedora</t>
        </r>
      </text>
    </comment>
    <comment ref="C37" authorId="0">
      <text>
        <r>
          <rPr>
            <b/>
            <sz val="9"/>
            <color indexed="81"/>
            <rFont val="Tahoma"/>
            <family val="2"/>
          </rPr>
          <t>Consumo anual de la linea base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7" authorId="0">
      <text>
        <r>
          <rPr>
            <sz val="9"/>
            <color indexed="81"/>
            <rFont val="Tahoma"/>
            <family val="2"/>
          </rPr>
          <t xml:space="preserve">Consumo anual despues de la propuesta
</t>
        </r>
      </text>
    </comment>
    <comment ref="H37" authorId="0">
      <text>
        <r>
          <rPr>
            <b/>
            <sz val="9"/>
            <color indexed="81"/>
            <rFont val="Tahoma"/>
            <family val="2"/>
          </rPr>
          <t>En caso de cambio de combustible, está columna no aplica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<sst xmlns="http://schemas.openxmlformats.org/spreadsheetml/2006/main" count="224" uniqueCount="149">
  <si>
    <t>Incremento precio energía</t>
  </si>
  <si>
    <t>IPE</t>
  </si>
  <si>
    <t>v.01</t>
  </si>
  <si>
    <t>v.02</t>
  </si>
  <si>
    <t>Variables ecónomicas</t>
  </si>
  <si>
    <t>VAN</t>
  </si>
  <si>
    <t>Tasa de descuento VAN</t>
  </si>
  <si>
    <t>TS_van</t>
  </si>
  <si>
    <t>v.03</t>
  </si>
  <si>
    <t>Periodo de evaluación</t>
  </si>
  <si>
    <t>P</t>
  </si>
  <si>
    <t>v.04</t>
  </si>
  <si>
    <t>v.05</t>
  </si>
  <si>
    <t>Variable</t>
  </si>
  <si>
    <t>Nom</t>
  </si>
  <si>
    <t>Valor</t>
  </si>
  <si>
    <t>ID</t>
  </si>
  <si>
    <t>v.06</t>
  </si>
  <si>
    <t>v.07</t>
  </si>
  <si>
    <t>v.08</t>
  </si>
  <si>
    <t>v.09</t>
  </si>
  <si>
    <t>Diesel Oil</t>
  </si>
  <si>
    <t>[%]</t>
  </si>
  <si>
    <t>[año]</t>
  </si>
  <si>
    <t>[clp]</t>
  </si>
  <si>
    <t>Gas Natural</t>
  </si>
  <si>
    <t>Propano</t>
  </si>
  <si>
    <t>v.10</t>
  </si>
  <si>
    <t>Electricidad</t>
  </si>
  <si>
    <t>v.11</t>
  </si>
  <si>
    <t>Equiv.</t>
  </si>
  <si>
    <t>kWh</t>
  </si>
  <si>
    <t>lt</t>
  </si>
  <si>
    <t>kg</t>
  </si>
  <si>
    <t>Beneficiario</t>
  </si>
  <si>
    <t>Postulante</t>
  </si>
  <si>
    <t>Empresa consultora</t>
  </si>
  <si>
    <t>Establecimiento</t>
  </si>
  <si>
    <t>Referente postulación</t>
  </si>
  <si>
    <t>Email</t>
  </si>
  <si>
    <t>Fono</t>
  </si>
  <si>
    <t>móvil</t>
  </si>
  <si>
    <t>Unidad</t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</si>
  <si>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</si>
  <si>
    <t>Leña seca, H&lt;25%</t>
  </si>
  <si>
    <t>GLP granel</t>
  </si>
  <si>
    <t>GLP balón</t>
  </si>
  <si>
    <t>Costo unit.</t>
  </si>
  <si>
    <t>Periodo</t>
  </si>
  <si>
    <t>v.12</t>
  </si>
  <si>
    <t>v.13</t>
  </si>
  <si>
    <t>v.14</t>
  </si>
  <si>
    <t>v.15</t>
  </si>
  <si>
    <t>v.16</t>
  </si>
  <si>
    <t>v.17</t>
  </si>
  <si>
    <t>v.18</t>
  </si>
  <si>
    <t>v.19</t>
  </si>
  <si>
    <t>Propuesta</t>
  </si>
  <si>
    <t>Base anual</t>
  </si>
  <si>
    <t>v.00</t>
  </si>
  <si>
    <t>Paso 01: Ingreso</t>
  </si>
  <si>
    <t>N° de propuesta asociada</t>
  </si>
  <si>
    <t>Nombre de la propuesta</t>
  </si>
  <si>
    <t>Inversion</t>
  </si>
  <si>
    <t>I</t>
  </si>
  <si>
    <t>Costo propuesta Inversion</t>
  </si>
  <si>
    <t>Ahorro Eq. kWh</t>
  </si>
  <si>
    <t>TIR</t>
  </si>
  <si>
    <t>años</t>
  </si>
  <si>
    <t>Flujo Caja</t>
  </si>
  <si>
    <t>PRI_simple</t>
  </si>
  <si>
    <t>%</t>
  </si>
  <si>
    <t>Flujo acum</t>
  </si>
  <si>
    <t>Valores energéticos</t>
  </si>
  <si>
    <t>Paso 02: Estimación de ahorros</t>
  </si>
  <si>
    <t>Indicadores</t>
  </si>
  <si>
    <t>Gráfico</t>
  </si>
  <si>
    <t>Corrección monetaria</t>
  </si>
  <si>
    <t>MM$CLP</t>
  </si>
  <si>
    <t>CM</t>
  </si>
  <si>
    <t>Flujo/CM</t>
  </si>
  <si>
    <t>L</t>
  </si>
  <si>
    <t>M</t>
  </si>
  <si>
    <t>N</t>
  </si>
  <si>
    <t>O</t>
  </si>
  <si>
    <t>Q</t>
  </si>
  <si>
    <t>R</t>
  </si>
  <si>
    <t>S</t>
  </si>
  <si>
    <t>otro</t>
  </si>
  <si>
    <t>Base Anual Total Eq kWh</t>
  </si>
  <si>
    <t>Consumo propuesta Total Eq kWh</t>
  </si>
  <si>
    <t>Paso 03: Evaluación</t>
  </si>
  <si>
    <t>Paso 04: Resultados</t>
  </si>
  <si>
    <t>T</t>
  </si>
  <si>
    <t>U</t>
  </si>
  <si>
    <t>*Tarifas eléctrica noviembre 2015 AT4.X / Aéreo CON IVA</t>
  </si>
  <si>
    <t>HOSPITAL</t>
  </si>
  <si>
    <t>Comuna</t>
  </si>
  <si>
    <t>Energía Eléctrica ($/kWh)</t>
  </si>
  <si>
    <t>Potencia Eléctrica ($/kW)</t>
  </si>
  <si>
    <t>Potencia Eléctrica HP ($/kW)</t>
  </si>
  <si>
    <t>Proveedor Electricidad</t>
  </si>
  <si>
    <t>Hospital Dr. Juan Noé Crevanni</t>
  </si>
  <si>
    <t>Arica</t>
  </si>
  <si>
    <t>EMELARI</t>
  </si>
  <si>
    <t>Hospital San Juan de Dios</t>
  </si>
  <si>
    <t>La Serena</t>
  </si>
  <si>
    <t>CONAFE</t>
  </si>
  <si>
    <t>Hospital Carlos Van Buren</t>
  </si>
  <si>
    <t>Valparaíso VB</t>
  </si>
  <si>
    <t>CHILQUINTA *Valparaíso</t>
  </si>
  <si>
    <t>Hospital de Quilpué</t>
  </si>
  <si>
    <t>Quilpué</t>
  </si>
  <si>
    <t>CHILQUINTA *Otras Comunas</t>
  </si>
  <si>
    <t>Hospital de San Camilo</t>
  </si>
  <si>
    <t>San Felipe</t>
  </si>
  <si>
    <t>Hospital San Juan de Dios LA</t>
  </si>
  <si>
    <t>Los Andes</t>
  </si>
  <si>
    <t>Hospital San Juan de Dios SF</t>
  </si>
  <si>
    <t>San Fernando</t>
  </si>
  <si>
    <t>CGE *San Fernando (Sector 1 SIC4)</t>
  </si>
  <si>
    <t>Hospital Clínico Regional Dr. Guillermo Grant Benavente</t>
  </si>
  <si>
    <t>Concepción</t>
  </si>
  <si>
    <t>CGE *Concepción (Sector 1 SIC5)</t>
  </si>
  <si>
    <t>Hospital Clínico Regional</t>
  </si>
  <si>
    <t>Valdivia</t>
  </si>
  <si>
    <t>SAESA</t>
  </si>
  <si>
    <t>Hospital de Castro</t>
  </si>
  <si>
    <t>Castro</t>
  </si>
  <si>
    <t>Sin IVA</t>
  </si>
  <si>
    <t>Con IVA</t>
  </si>
  <si>
    <t>Ciudad</t>
  </si>
  <si>
    <t>Combustible</t>
  </si>
  <si>
    <t>unidad</t>
  </si>
  <si>
    <t>Precio $/unidad</t>
  </si>
  <si>
    <t>Precio $/kWh</t>
  </si>
  <si>
    <t>Fuente</t>
  </si>
  <si>
    <t>Diesel</t>
  </si>
  <si>
    <t>Facturación 2014</t>
  </si>
  <si>
    <t xml:space="preserve">Pelets de leña </t>
  </si>
  <si>
    <t>GN</t>
  </si>
  <si>
    <t>m3</t>
  </si>
  <si>
    <t>Carbón</t>
  </si>
  <si>
    <t>IFO</t>
  </si>
  <si>
    <t>Quilpue</t>
  </si>
  <si>
    <t>Leña</t>
  </si>
  <si>
    <t>Kerosene</t>
  </si>
  <si>
    <t>HVB</t>
  </si>
  <si>
    <t>Considerar los precios de los energéticos indicados en las hojas "Precio referencial Electricidad " y "Precio referencial Combustible"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</si>
</sst>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&quot;$&quot;\ #,##0.00;[Red]\-&quot;$&quot;\ #,##0.00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0.0%"/>
    <numFmt numFmtId="165" formatCode="_-&quot;$&quot;\ * #,##0_-;\-&quot;$&quot;\ * #,##0_-;_-&quot;$&quot;\ * &quot;-&quot;??_-;_-@_-"/>
    <numFmt numFmtId="166" formatCode="_-* #,##0.0_-;\-* #,##0.0_-;_-* &quot;-&quot;??_-;_-@_-"/>
    <numFmt numFmtId="167" formatCode="_-* #,##0_-;\-* #,##0_-;_-* &quot;-&quot;??_-;_-@_-"/>
    <numFmt numFmtId="168" formatCode="_-* #,##0.0000_-;\-* #,##0.0000_-;_-* &quot;-&quot;??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rgb="FF3F3F76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rgb="FFFA7D00"/>
      <name val="Calibri"/>
      <family val="2"/>
      <scheme val="minor"/>
    </font>
    <font>
      <b/>
      <sz val="8"/>
      <color theme="3"/>
      <name val="Calibri"/>
      <family val="2"/>
      <scheme val="minor"/>
    </font>
    <font>
      <sz val="11"/>
      <color theme="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0" tint="-0.14999847407452621"/>
      <name val="Calibri"/>
      <family val="2"/>
      <scheme val="minor"/>
    </font>
    <font>
      <b/>
      <sz val="10"/>
      <color theme="3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theme="0" tint="-4.9989318521683403E-2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9" fillId="33" borderId="9" applyNumberFormat="0" applyAlignment="0" applyProtection="0"/>
    <xf numFmtId="0" fontId="12" fillId="7" borderId="6" applyNumberFormat="0" applyAlignment="0" applyProtection="0"/>
    <xf numFmtId="0" fontId="13" fillId="0" borderId="0" applyNumberFormat="0" applyFill="0" applyBorder="0" applyAlignment="0" applyProtection="0"/>
    <xf numFmtId="0" fontId="1" fillId="8" borderId="7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6" fillId="32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8" borderId="7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/>
    <xf numFmtId="0" fontId="3" fillId="0" borderId="1" xfId="5"/>
    <xf numFmtId="0" fontId="4" fillId="0" borderId="2" xfId="6"/>
    <xf numFmtId="0" fontId="15" fillId="0" borderId="0" xfId="0" applyFont="1"/>
    <xf numFmtId="0" fontId="5" fillId="0" borderId="3" xfId="7"/>
    <xf numFmtId="0" fontId="17" fillId="0" borderId="0" xfId="0" applyFont="1"/>
    <xf numFmtId="0" fontId="0" fillId="0" borderId="0" xfId="0" applyFill="1" applyBorder="1"/>
    <xf numFmtId="0" fontId="5" fillId="0" borderId="3" xfId="7" applyAlignment="1">
      <alignment horizontal="right"/>
    </xf>
    <xf numFmtId="0" fontId="9" fillId="0" borderId="11" xfId="12" applyFill="1" applyBorder="1" applyAlignment="1">
      <alignment horizontal="center"/>
    </xf>
    <xf numFmtId="0" fontId="9" fillId="0" borderId="0" xfId="12" applyFill="1" applyBorder="1" applyAlignment="1">
      <alignment horizontal="center"/>
    </xf>
    <xf numFmtId="0" fontId="9" fillId="0" borderId="13" xfId="12" applyFill="1" applyBorder="1" applyAlignment="1">
      <alignment horizontal="center"/>
    </xf>
    <xf numFmtId="9" fontId="0" fillId="0" borderId="0" xfId="0" applyNumberFormat="1"/>
    <xf numFmtId="0" fontId="5" fillId="0" borderId="3" xfId="7" applyFill="1"/>
    <xf numFmtId="9" fontId="11" fillId="6" borderId="4" xfId="14" applyNumberFormat="1" applyAlignment="1"/>
    <xf numFmtId="167" fontId="22" fillId="0" borderId="0" xfId="0" applyNumberFormat="1" applyFont="1"/>
    <xf numFmtId="9" fontId="11" fillId="6" borderId="4" xfId="14" applyNumberFormat="1"/>
    <xf numFmtId="167" fontId="11" fillId="6" borderId="4" xfId="14" applyNumberFormat="1"/>
    <xf numFmtId="164" fontId="0" fillId="0" borderId="0" xfId="3" applyNumberFormat="1" applyFont="1"/>
    <xf numFmtId="2" fontId="0" fillId="0" borderId="0" xfId="0" applyNumberFormat="1"/>
    <xf numFmtId="0" fontId="22" fillId="0" borderId="0" xfId="0" applyFont="1"/>
    <xf numFmtId="167" fontId="22" fillId="0" borderId="0" xfId="1" applyNumberFormat="1" applyFont="1" applyAlignment="1"/>
    <xf numFmtId="167" fontId="24" fillId="0" borderId="3" xfId="7" applyNumberFormat="1" applyFont="1"/>
    <xf numFmtId="10" fontId="0" fillId="0" borderId="0" xfId="0" applyNumberFormat="1"/>
    <xf numFmtId="166" fontId="22" fillId="0" borderId="0" xfId="1" applyNumberFormat="1" applyFont="1"/>
    <xf numFmtId="166" fontId="22" fillId="0" borderId="0" xfId="0" applyNumberFormat="1" applyFont="1"/>
    <xf numFmtId="166" fontId="24" fillId="0" borderId="3" xfId="7" applyNumberFormat="1" applyFont="1"/>
    <xf numFmtId="0" fontId="0" fillId="0" borderId="0" xfId="0" applyAlignment="1">
      <alignment horizontal="center"/>
    </xf>
    <xf numFmtId="166" fontId="0" fillId="0" borderId="0" xfId="0" applyNumberFormat="1"/>
    <xf numFmtId="43" fontId="23" fillId="6" borderId="4" xfId="14" applyNumberFormat="1" applyFont="1" applyAlignment="1"/>
    <xf numFmtId="0" fontId="25" fillId="0" borderId="0" xfId="0" applyFont="1"/>
    <xf numFmtId="165" fontId="9" fillId="5" borderId="4" xfId="2" applyNumberFormat="1" applyFont="1" applyFill="1" applyBorder="1" applyProtection="1">
      <protection locked="0"/>
    </xf>
    <xf numFmtId="0" fontId="9" fillId="5" borderId="4" xfId="12" applyProtection="1">
      <protection locked="0"/>
    </xf>
    <xf numFmtId="165" fontId="21" fillId="5" borderId="4" xfId="12" applyNumberFormat="1" applyFont="1" applyProtection="1">
      <protection locked="0"/>
    </xf>
    <xf numFmtId="167" fontId="9" fillId="5" borderId="4" xfId="1" applyNumberFormat="1" applyFont="1" applyFill="1" applyBorder="1" applyProtection="1">
      <protection locked="0"/>
    </xf>
    <xf numFmtId="0" fontId="9" fillId="5" borderId="4" xfId="12" applyAlignment="1" applyProtection="1">
      <alignment horizontal="center"/>
      <protection locked="0"/>
    </xf>
    <xf numFmtId="0" fontId="9" fillId="5" borderId="0" xfId="12" applyBorder="1" applyAlignment="1" applyProtection="1">
      <alignment horizontal="center"/>
      <protection locked="0"/>
    </xf>
    <xf numFmtId="167" fontId="9" fillId="5" borderId="0" xfId="1" applyNumberFormat="1" applyFont="1" applyFill="1" applyBorder="1" applyProtection="1">
      <protection locked="0"/>
    </xf>
    <xf numFmtId="168" fontId="22" fillId="0" borderId="0" xfId="1" applyNumberFormat="1" applyFont="1"/>
    <xf numFmtId="0" fontId="0" fillId="0" borderId="0" xfId="0" applyAlignment="1">
      <alignment vertical="center"/>
    </xf>
    <xf numFmtId="0" fontId="4" fillId="0" borderId="2" xfId="6" applyAlignment="1">
      <alignment vertical="center"/>
    </xf>
    <xf numFmtId="0" fontId="9" fillId="5" borderId="4" xfId="12" applyAlignment="1" applyProtection="1">
      <alignment vertical="center"/>
      <protection locked="0"/>
    </xf>
    <xf numFmtId="0" fontId="5" fillId="0" borderId="3" xfId="7" applyAlignment="1">
      <alignment vertical="center"/>
    </xf>
    <xf numFmtId="0" fontId="0" fillId="0" borderId="0" xfId="0" applyFill="1" applyBorder="1" applyAlignment="1">
      <alignment vertical="center"/>
    </xf>
    <xf numFmtId="2" fontId="0" fillId="0" borderId="0" xfId="0" applyNumberFormat="1" applyAlignment="1">
      <alignment vertical="center"/>
    </xf>
    <xf numFmtId="167" fontId="9" fillId="5" borderId="4" xfId="1" applyNumberFormat="1" applyFont="1" applyFill="1" applyBorder="1" applyAlignment="1" applyProtection="1">
      <alignment vertical="center"/>
      <protection locked="0"/>
    </xf>
    <xf numFmtId="167" fontId="9" fillId="5" borderId="15" xfId="1" applyNumberFormat="1" applyFont="1" applyFill="1" applyBorder="1" applyProtection="1">
      <protection locked="0"/>
    </xf>
    <xf numFmtId="9" fontId="11" fillId="6" borderId="15" xfId="14" applyNumberFormat="1" applyBorder="1"/>
    <xf numFmtId="167" fontId="11" fillId="6" borderId="15" xfId="14" applyNumberFormat="1" applyBorder="1"/>
    <xf numFmtId="167" fontId="9" fillId="5" borderId="15" xfId="1" applyNumberFormat="1" applyFont="1" applyFill="1" applyBorder="1" applyAlignment="1" applyProtection="1">
      <alignment vertical="center"/>
      <protection locked="0"/>
    </xf>
    <xf numFmtId="43" fontId="22" fillId="0" borderId="0" xfId="1" applyNumberFormat="1" applyFont="1"/>
    <xf numFmtId="0" fontId="5" fillId="0" borderId="14" xfId="7" applyBorder="1" applyAlignment="1">
      <alignment vertical="center" wrapText="1"/>
    </xf>
    <xf numFmtId="0" fontId="5" fillId="0" borderId="14" xfId="7" applyBorder="1" applyAlignment="1">
      <alignment horizontal="center" vertical="center" wrapText="1"/>
    </xf>
    <xf numFmtId="167" fontId="9" fillId="5" borderId="4" xfId="1" applyNumberFormat="1" applyFont="1" applyFill="1" applyBorder="1" applyProtection="1">
      <protection locked="0"/>
    </xf>
    <xf numFmtId="167" fontId="0" fillId="0" borderId="14" xfId="0" applyNumberFormat="1" applyBorder="1"/>
    <xf numFmtId="0" fontId="0" fillId="0" borderId="14" xfId="0" applyBorder="1"/>
    <xf numFmtId="167" fontId="0" fillId="0" borderId="14" xfId="0" applyNumberFormat="1" applyBorder="1" applyAlignment="1">
      <alignment horizontal="center" vertical="center"/>
    </xf>
    <xf numFmtId="167" fontId="0" fillId="0" borderId="14" xfId="0" applyNumberFormat="1" applyBorder="1" applyAlignment="1">
      <alignment horizontal="left" vertical="center"/>
    </xf>
    <xf numFmtId="167" fontId="0" fillId="0" borderId="14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Alignment="1">
      <alignment horizontal="center" vertical="center"/>
    </xf>
    <xf numFmtId="167" fontId="0" fillId="0" borderId="0" xfId="0" applyNumberFormat="1"/>
    <xf numFmtId="167" fontId="22" fillId="0" borderId="0" xfId="1" applyNumberFormat="1" applyFont="1"/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4" fillId="0" borderId="2" xfId="6" applyAlignment="1">
      <alignment horizontal="center" vertical="center"/>
    </xf>
    <xf numFmtId="0" fontId="4" fillId="0" borderId="2" xfId="6" applyAlignment="1">
      <alignment horizontal="left" vertical="center"/>
    </xf>
    <xf numFmtId="0" fontId="15" fillId="0" borderId="14" xfId="0" applyFont="1" applyBorder="1" applyAlignment="1">
      <alignment wrapText="1"/>
    </xf>
    <xf numFmtId="0" fontId="15" fillId="0" borderId="14" xfId="0" applyFont="1" applyBorder="1"/>
    <xf numFmtId="0" fontId="0" fillId="0" borderId="0" xfId="0" applyAlignment="1">
      <alignment wrapText="1"/>
    </xf>
    <xf numFmtId="0" fontId="15" fillId="0" borderId="14" xfId="0" applyFont="1" applyBorder="1" applyAlignment="1"/>
    <xf numFmtId="0" fontId="0" fillId="0" borderId="0" xfId="0" applyAlignment="1"/>
    <xf numFmtId="0" fontId="15" fillId="0" borderId="14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15" fillId="0" borderId="14" xfId="0" applyFont="1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29" fillId="0" borderId="2" xfId="6" applyFont="1" applyAlignment="1">
      <alignment horizontal="center" vertical="center" wrapText="1"/>
    </xf>
    <xf numFmtId="0" fontId="4" fillId="0" borderId="2" xfId="6" applyAlignment="1">
      <alignment horizontal="center" vertical="center" wrapText="1"/>
    </xf>
    <xf numFmtId="8" fontId="11" fillId="6" borderId="4" xfId="14" applyNumberFormat="1" applyAlignment="1">
      <alignment horizontal="center"/>
    </xf>
    <xf numFmtId="43" fontId="11" fillId="6" borderId="4" xfId="14" applyNumberFormat="1" applyAlignment="1">
      <alignment horizontal="center"/>
    </xf>
    <xf numFmtId="0" fontId="9" fillId="5" borderId="10" xfId="12" applyBorder="1" applyAlignment="1" applyProtection="1">
      <alignment horizontal="center"/>
      <protection locked="0"/>
    </xf>
    <xf numFmtId="0" fontId="9" fillId="5" borderId="11" xfId="12" applyBorder="1" applyAlignment="1" applyProtection="1">
      <alignment horizontal="center"/>
      <protection locked="0"/>
    </xf>
    <xf numFmtId="0" fontId="9" fillId="5" borderId="12" xfId="12" applyBorder="1" applyAlignment="1" applyProtection="1">
      <alignment horizontal="center"/>
      <protection locked="0"/>
    </xf>
    <xf numFmtId="0" fontId="9" fillId="5" borderId="4" xfId="12" applyAlignment="1" applyProtection="1">
      <alignment horizontal="center"/>
      <protection locked="0"/>
    </xf>
    <xf numFmtId="0" fontId="15" fillId="0" borderId="14" xfId="0" applyFont="1" applyBorder="1" applyAlignment="1">
      <alignment horizontal="center"/>
    </xf>
    <xf numFmtId="0" fontId="15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</cellXfs>
  <cellStyles count="67">
    <cellStyle name="20% - Énfasis1" xfId="22" builtinId="30" customBuiltin="1"/>
    <cellStyle name="20% - Énfasis1 2" xfId="52"/>
    <cellStyle name="20% - Énfasis2" xfId="26" builtinId="34" customBuiltin="1"/>
    <cellStyle name="20% - Énfasis2 2" xfId="54"/>
    <cellStyle name="20% - Énfasis3" xfId="30" builtinId="38" customBuiltin="1"/>
    <cellStyle name="20% - Énfasis3 2" xfId="56"/>
    <cellStyle name="20% - Énfasis4" xfId="34" builtinId="42" customBuiltin="1"/>
    <cellStyle name="20% - Énfasis4 2" xfId="58"/>
    <cellStyle name="20% - Énfasis5" xfId="38" builtinId="46" customBuiltin="1"/>
    <cellStyle name="20% - Énfasis5 2" xfId="60"/>
    <cellStyle name="20% - Énfasis6" xfId="42" builtinId="50" customBuiltin="1"/>
    <cellStyle name="20% - Énfasis6 2" xfId="62"/>
    <cellStyle name="40% - Énfasis1" xfId="23" builtinId="31" customBuiltin="1"/>
    <cellStyle name="40% - Énfasis1 2" xfId="53"/>
    <cellStyle name="40% - Énfasis2" xfId="27" builtinId="35" customBuiltin="1"/>
    <cellStyle name="40% - Énfasis2 2" xfId="55"/>
    <cellStyle name="40% - Énfasis3" xfId="31" builtinId="39" customBuiltin="1"/>
    <cellStyle name="40% - Énfasis3 2" xfId="57"/>
    <cellStyle name="40% - Énfasis4" xfId="35" builtinId="43" customBuiltin="1"/>
    <cellStyle name="40% - Énfasis4 2" xfId="59"/>
    <cellStyle name="40% - Énfasis5" xfId="39" builtinId="47" customBuiltin="1"/>
    <cellStyle name="40% - Énfasis5 2" xfId="61"/>
    <cellStyle name="40% - Énfasis6" xfId="43" builtinId="51" customBuiltin="1"/>
    <cellStyle name="40% - Énfasis6 2" xfId="63"/>
    <cellStyle name="60% - Énfasis1" xfId="24" builtinId="32" customBuiltin="1"/>
    <cellStyle name="60% - Énfasis2" xfId="28" builtinId="36" customBuiltin="1"/>
    <cellStyle name="60% - Énfasis3" xfId="32" builtinId="40" customBuiltin="1"/>
    <cellStyle name="60% - Énfasis4" xfId="36" builtinId="44" customBuiltin="1"/>
    <cellStyle name="60% - Énfasis5" xfId="40" builtinId="48" customBuiltin="1"/>
    <cellStyle name="60% - Énfasis6" xfId="44" builtinId="52" customBuiltin="1"/>
    <cellStyle name="Buena" xfId="9" builtinId="26" customBuiltin="1"/>
    <cellStyle name="Cálculo" xfId="14" builtinId="22" customBuiltin="1"/>
    <cellStyle name="Celda de comprobación" xfId="16" builtinId="23" customBuiltin="1"/>
    <cellStyle name="Celda vinculada" xfId="15" builtinId="24" customBuiltin="1"/>
    <cellStyle name="Encabezado 4" xfId="8" builtinId="19" customBuiltin="1"/>
    <cellStyle name="Énfasis1" xfId="21" builtinId="29" customBuiltin="1"/>
    <cellStyle name="Énfasis2" xfId="25" builtinId="33" customBuiltin="1"/>
    <cellStyle name="Énfasis3" xfId="29" builtinId="37" customBuiltin="1"/>
    <cellStyle name="Énfasis4" xfId="33" builtinId="41" customBuiltin="1"/>
    <cellStyle name="Énfasis5" xfId="37" builtinId="45" customBuiltin="1"/>
    <cellStyle name="Énfasis6" xfId="41" builtinId="49" customBuiltin="1"/>
    <cellStyle name="Entrada" xfId="12" builtinId="20" customBuiltin="1"/>
    <cellStyle name="Incorrecto" xfId="10" builtinId="27" customBuiltin="1"/>
    <cellStyle name="Millares" xfId="1" builtinId="3"/>
    <cellStyle name="Millares 2" xfId="65"/>
    <cellStyle name="Millares 3" xfId="48"/>
    <cellStyle name="Moneda" xfId="2" builtinId="4"/>
    <cellStyle name="Neutral" xfId="11" builtinId="28" customBuiltin="1"/>
    <cellStyle name="Normal" xfId="0" builtinId="0"/>
    <cellStyle name="Normal 2" xfId="64"/>
    <cellStyle name="Normal 3" xfId="47"/>
    <cellStyle name="Normal 4" xfId="50"/>
    <cellStyle name="Normal 5" xfId="46"/>
    <cellStyle name="Normal 6" xfId="45"/>
    <cellStyle name="Notas" xfId="18" builtinId="10" customBuiltin="1"/>
    <cellStyle name="Notas 2" xfId="51"/>
    <cellStyle name="Porcentaje" xfId="3" builtinId="5"/>
    <cellStyle name="Porcentaje 2" xfId="66"/>
    <cellStyle name="Porcentaje 3" xfId="49"/>
    <cellStyle name="Salida" xfId="13" builtinId="21" customBuiltin="1"/>
    <cellStyle name="Texto de advertencia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otal" xfId="20" builtinId="25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s-CL" sz="1100"/>
              <a:t>Análisis de flujos de caja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7433126977954974"/>
          <c:y val="0.12130413746527872"/>
          <c:w val="0.65321154022058092"/>
          <c:h val="0.79593287724689288"/>
        </c:manualLayout>
      </c:layout>
      <c:lineChart>
        <c:grouping val="standard"/>
        <c:varyColors val="0"/>
        <c:ser>
          <c:idx val="0"/>
          <c:order val="0"/>
          <c:tx>
            <c:strRef>
              <c:f>Ingreso!$J$17</c:f>
              <c:strCache>
                <c:ptCount val="1"/>
                <c:pt idx="0">
                  <c:v>Flujo Caja</c:v>
                </c:pt>
              </c:strCache>
            </c:strRef>
          </c:tx>
          <c:marker>
            <c:symbol val="none"/>
          </c:marker>
          <c:cat>
            <c:numRef>
              <c:f>Ingreso!$K$7:$U$7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Ingreso!$K$17:$U$17</c:f>
              <c:numCache>
                <c:formatCode>_-* #,##0.0_-;\-* #,##0.0_-;_-* "-"??_-;_-@_-</c:formatCode>
                <c:ptCount val="11"/>
                <c:pt idx="0" formatCode="_-* #,##0_-;\-* #,##0_-;_-* &quot;-&quot;??_-;_-@_-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Ingreso!$J$19</c:f>
              <c:strCache>
                <c:ptCount val="1"/>
                <c:pt idx="0">
                  <c:v>Flujo acum</c:v>
                </c:pt>
              </c:strCache>
            </c:strRef>
          </c:tx>
          <c:marker>
            <c:symbol val="none"/>
          </c:marker>
          <c:cat>
            <c:numRef>
              <c:f>Ingreso!$K$7:$U$7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Ingreso!$K$19:$U$19</c:f>
              <c:numCache>
                <c:formatCode>_-* #,##0_-;\-* #,##0_-;_-* "-"??_-;_-@_-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980096"/>
        <c:axId val="44981632"/>
      </c:lineChart>
      <c:catAx>
        <c:axId val="44980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44981632"/>
        <c:crosses val="autoZero"/>
        <c:auto val="1"/>
        <c:lblAlgn val="ctr"/>
        <c:lblOffset val="100"/>
        <c:noMultiLvlLbl val="0"/>
      </c:catAx>
      <c:valAx>
        <c:axId val="4498163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/>
                </a:pPr>
                <a:r>
                  <a:rPr lang="es-CL" sz="800"/>
                  <a:t>Flujo  [UF]</a:t>
                </a:r>
              </a:p>
            </c:rich>
          </c:tx>
          <c:layout>
            <c:manualLayout>
              <c:xMode val="edge"/>
              <c:yMode val="edge"/>
              <c:x val="1.9819828568019986E-2"/>
              <c:y val="0.33532001169255493"/>
            </c:manualLayout>
          </c:layout>
          <c:overlay val="0"/>
        </c:title>
        <c:numFmt formatCode="_-* #,##0_-;\-* #,##0_-;_-* &quot;-&quot;??_-;_-@_-" sourceLinked="1"/>
        <c:majorTickMark val="none"/>
        <c:minorTickMark val="none"/>
        <c:tickLblPos val="nextTo"/>
        <c:crossAx val="449800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5934710754600967"/>
          <c:y val="0.40097183563032518"/>
          <c:w val="0.15675892443748468"/>
          <c:h val="0.15430284581235176"/>
        </c:manualLayout>
      </c:layout>
      <c:overlay val="0"/>
      <c:txPr>
        <a:bodyPr/>
        <a:lstStyle/>
        <a:p>
          <a:pPr>
            <a:defRPr sz="900"/>
          </a:pPr>
          <a:endParaRPr lang="es-C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9525</xdr:rowOff>
    </xdr:from>
    <xdr:to>
      <xdr:col>8</xdr:col>
      <xdr:colOff>466725</xdr:colOff>
      <xdr:row>3</xdr:row>
      <xdr:rowOff>95250</xdr:rowOff>
    </xdr:to>
    <xdr:grpSp>
      <xdr:nvGrpSpPr>
        <xdr:cNvPr id="4" name="3 Grupo"/>
        <xdr:cNvGrpSpPr/>
      </xdr:nvGrpSpPr>
      <xdr:grpSpPr>
        <a:xfrm>
          <a:off x="28575" y="9525"/>
          <a:ext cx="5919355" cy="657225"/>
          <a:chOff x="0" y="0"/>
          <a:chExt cx="5119255" cy="561975"/>
        </a:xfrm>
      </xdr:grpSpPr>
      <xdr:sp macro="" textlink="">
        <xdr:nvSpPr>
          <xdr:cNvPr id="2" name="1 CuadroTexto"/>
          <xdr:cNvSpPr txBox="1"/>
        </xdr:nvSpPr>
        <xdr:spPr>
          <a:xfrm>
            <a:off x="0" y="0"/>
            <a:ext cx="5119255" cy="561975"/>
          </a:xfrm>
          <a:prstGeom prst="rect">
            <a:avLst/>
          </a:prstGeom>
          <a:ln/>
        </xdr:spPr>
        <xdr:style>
          <a:lnRef idx="2">
            <a:schemeClr val="accent5">
              <a:shade val="50000"/>
            </a:schemeClr>
          </a:lnRef>
          <a:fillRef idx="1">
            <a:schemeClr val="accent5"/>
          </a:fillRef>
          <a:effectRef idx="0">
            <a:schemeClr val="accent5"/>
          </a:effectRef>
          <a:fontRef idx="minor">
            <a:schemeClr val="lt1"/>
          </a:fontRef>
        </xdr:style>
        <xdr:txBody>
          <a:bodyPr vertOverflow="clip" horzOverflow="clip" wrap="square" rtlCol="0" anchor="t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9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PEEEP 2016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1F497D">
                    <a:lumMod val="75000"/>
                  </a:srgbClr>
                </a:solidFill>
                <a:effectLst/>
                <a:uLnTx/>
                <a:uFillTx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Evaluación económica simplificada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1100" b="1" i="0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Página 1 de 2</a:t>
            </a:r>
            <a:endParaRPr lang="es-CL">
              <a:effectLst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MX" sz="1100" b="1" i="0" u="none" strike="noStrike" kern="0" cap="none" spc="0" normalizeH="0" baseline="0" noProof="0">
              <a:ln>
                <a:noFill/>
              </a:ln>
              <a:solidFill>
                <a:srgbClr val="1F497D">
                  <a:lumMod val="75000"/>
                </a:srgbClr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xdr:txBody>
      </xdr:sp>
      <xdr:pic>
        <xdr:nvPicPr>
          <xdr:cNvPr id="3" name="2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95750" y="38100"/>
            <a:ext cx="978775" cy="504825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19050</xdr:colOff>
      <xdr:row>0</xdr:row>
      <xdr:rowOff>19050</xdr:rowOff>
    </xdr:from>
    <xdr:to>
      <xdr:col>20</xdr:col>
      <xdr:colOff>389660</xdr:colOff>
      <xdr:row>3</xdr:row>
      <xdr:rowOff>104775</xdr:rowOff>
    </xdr:to>
    <xdr:grpSp>
      <xdr:nvGrpSpPr>
        <xdr:cNvPr id="6" name="5 Grupo"/>
        <xdr:cNvGrpSpPr/>
      </xdr:nvGrpSpPr>
      <xdr:grpSpPr>
        <a:xfrm>
          <a:off x="5967845" y="19050"/>
          <a:ext cx="6241474" cy="657225"/>
          <a:chOff x="0" y="0"/>
          <a:chExt cx="5119255" cy="561975"/>
        </a:xfrm>
      </xdr:grpSpPr>
      <xdr:sp macro="" textlink="">
        <xdr:nvSpPr>
          <xdr:cNvPr id="7" name="6 CuadroTexto"/>
          <xdr:cNvSpPr txBox="1"/>
        </xdr:nvSpPr>
        <xdr:spPr>
          <a:xfrm>
            <a:off x="0" y="0"/>
            <a:ext cx="5119255" cy="561975"/>
          </a:xfrm>
          <a:prstGeom prst="rect">
            <a:avLst/>
          </a:prstGeom>
          <a:ln/>
        </xdr:spPr>
        <xdr:style>
          <a:lnRef idx="2">
            <a:schemeClr val="accent5">
              <a:shade val="50000"/>
            </a:schemeClr>
          </a:lnRef>
          <a:fillRef idx="1">
            <a:schemeClr val="accent5"/>
          </a:fillRef>
          <a:effectRef idx="0">
            <a:schemeClr val="accent5"/>
          </a:effectRef>
          <a:fontRef idx="minor">
            <a:schemeClr val="lt1"/>
          </a:fontRef>
        </xdr:style>
        <xdr:txBody>
          <a:bodyPr vertOverflow="clip" horzOverflow="clip" wrap="square" rtlCol="0" anchor="t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9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PEEEP 2016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1F497D">
                    <a:lumMod val="75000"/>
                  </a:srgbClr>
                </a:solidFill>
                <a:effectLst/>
                <a:uLnTx/>
                <a:uFillTx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Evaluación económica simplificada</a:t>
            </a:r>
          </a:p>
          <a:p>
            <a:pPr algn="ctr" eaLnBrk="1" fontAlgn="auto" latinLnBrk="0" hangingPunct="1"/>
            <a:r>
              <a:rPr lang="es-MX" sz="1100" b="1" i="0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Página 2 de 2</a:t>
            </a:r>
            <a:endParaRPr lang="es-CL" sz="1000">
              <a:effectLst/>
            </a:endParaRPr>
          </a:p>
        </xdr:txBody>
      </xdr:sp>
      <xdr:pic>
        <xdr:nvPicPr>
          <xdr:cNvPr id="8" name="7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95750" y="38100"/>
            <a:ext cx="978775" cy="504825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86591</xdr:colOff>
      <xdr:row>27</xdr:row>
      <xdr:rowOff>44161</xdr:rowOff>
    </xdr:from>
    <xdr:to>
      <xdr:col>20</xdr:col>
      <xdr:colOff>406977</xdr:colOff>
      <xdr:row>41</xdr:row>
      <xdr:rowOff>33770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pageSetUpPr fitToPage="1"/>
  </sheetPr>
  <dimension ref="A1:AD60"/>
  <sheetViews>
    <sheetView tabSelected="1" topLeftCell="A16" zoomScale="110" zoomScaleNormal="110" workbookViewId="0">
      <selection activeCell="G33" sqref="G33"/>
    </sheetView>
  </sheetViews>
  <sheetFormatPr baseColWidth="10" defaultColWidth="9.140625" defaultRowHeight="15" x14ac:dyDescent="0.25"/>
  <cols>
    <col min="1" max="1" width="7.42578125" customWidth="1"/>
    <col min="2" max="2" width="21.85546875" customWidth="1"/>
    <col min="3" max="3" width="15.28515625" style="39" customWidth="1"/>
    <col min="4" max="4" width="18.42578125" style="1" hidden="1" customWidth="1"/>
    <col min="5" max="5" width="12.7109375" customWidth="1"/>
    <col min="6" max="6" width="16.5703125" style="1" hidden="1" customWidth="1"/>
    <col min="7" max="7" width="12.7109375" customWidth="1"/>
    <col min="8" max="8" width="12.140625" customWidth="1"/>
    <col min="9" max="9" width="7" customWidth="1"/>
    <col min="10" max="10" width="13.140625" customWidth="1"/>
    <col min="11" max="11" width="7.28515625" style="1" customWidth="1"/>
    <col min="12" max="12" width="12" customWidth="1"/>
    <col min="13" max="15" width="7.140625" customWidth="1"/>
    <col min="16" max="16" width="6.5703125" customWidth="1"/>
    <col min="17" max="17" width="7.140625" customWidth="1"/>
    <col min="18" max="18" width="6.7109375" customWidth="1"/>
    <col min="19" max="19" width="7.140625" customWidth="1"/>
    <col min="20" max="20" width="6.5703125" customWidth="1"/>
    <col min="21" max="21" width="7" customWidth="1"/>
    <col min="22" max="22" width="11.85546875" bestFit="1" customWidth="1"/>
    <col min="23" max="23" width="12.85546875" hidden="1" customWidth="1"/>
    <col min="24" max="24" width="9.140625" hidden="1" customWidth="1"/>
  </cols>
  <sheetData>
    <row r="1" spans="1:24" x14ac:dyDescent="0.25">
      <c r="A1" s="1"/>
      <c r="B1" s="1"/>
      <c r="E1" s="1"/>
      <c r="G1" s="1"/>
      <c r="H1" s="1"/>
      <c r="I1" s="1"/>
      <c r="J1" s="1"/>
    </row>
    <row r="2" spans="1:24" x14ac:dyDescent="0.25">
      <c r="A2" s="1"/>
      <c r="B2" s="1"/>
      <c r="E2" s="1"/>
      <c r="G2" s="1"/>
      <c r="H2" s="1"/>
      <c r="I2" s="1"/>
      <c r="J2" s="1"/>
    </row>
    <row r="3" spans="1:24" x14ac:dyDescent="0.25">
      <c r="A3" s="1"/>
      <c r="B3" s="1"/>
      <c r="E3" s="1"/>
      <c r="G3" s="1"/>
      <c r="H3" s="1"/>
      <c r="I3" s="1"/>
    </row>
    <row r="5" spans="1:24" s="1" customFormat="1" ht="20.25" thickBot="1" x14ac:dyDescent="0.35">
      <c r="A5" s="2" t="s">
        <v>60</v>
      </c>
      <c r="C5" s="39"/>
      <c r="J5" s="2" t="s">
        <v>91</v>
      </c>
      <c r="K5" s="2"/>
    </row>
    <row r="6" spans="1:24" ht="18.75" thickTop="1" thickBot="1" x14ac:dyDescent="0.35">
      <c r="A6" s="3" t="s">
        <v>35</v>
      </c>
      <c r="B6" s="3"/>
      <c r="C6" s="40"/>
      <c r="D6" s="3"/>
      <c r="E6" s="3"/>
      <c r="F6" s="3"/>
      <c r="G6" s="3"/>
      <c r="H6" s="3"/>
      <c r="I6" s="3"/>
    </row>
    <row r="7" spans="1:24" s="1" customFormat="1" ht="18.75" thickTop="1" thickBot="1" x14ac:dyDescent="0.35">
      <c r="A7" s="1" t="s">
        <v>59</v>
      </c>
      <c r="B7" s="1" t="s">
        <v>36</v>
      </c>
      <c r="C7" s="81"/>
      <c r="D7" s="82"/>
      <c r="E7" s="82"/>
      <c r="F7" s="82"/>
      <c r="G7" s="82"/>
      <c r="H7" s="82"/>
      <c r="I7" s="83"/>
      <c r="J7" s="3" t="s">
        <v>48</v>
      </c>
      <c r="K7" s="3">
        <v>0</v>
      </c>
      <c r="L7" s="3">
        <v>1</v>
      </c>
      <c r="M7" s="3">
        <f t="shared" ref="M7:U7" si="0">L7+1</f>
        <v>2</v>
      </c>
      <c r="N7" s="3">
        <f t="shared" si="0"/>
        <v>3</v>
      </c>
      <c r="O7" s="3">
        <f t="shared" si="0"/>
        <v>4</v>
      </c>
      <c r="P7" s="3">
        <f t="shared" si="0"/>
        <v>5</v>
      </c>
      <c r="Q7" s="3">
        <f t="shared" si="0"/>
        <v>6</v>
      </c>
      <c r="R7" s="3">
        <f t="shared" si="0"/>
        <v>7</v>
      </c>
      <c r="S7" s="3">
        <f t="shared" si="0"/>
        <v>8</v>
      </c>
      <c r="T7" s="3">
        <f t="shared" si="0"/>
        <v>9</v>
      </c>
      <c r="U7" s="3">
        <f t="shared" si="0"/>
        <v>10</v>
      </c>
    </row>
    <row r="8" spans="1:24" s="1" customFormat="1" ht="15.75" thickTop="1" x14ac:dyDescent="0.25">
      <c r="A8" s="1" t="s">
        <v>2</v>
      </c>
      <c r="B8" s="1" t="s">
        <v>38</v>
      </c>
      <c r="C8" s="81"/>
      <c r="D8" s="82"/>
      <c r="E8" s="82"/>
      <c r="F8" s="82"/>
      <c r="G8" s="82"/>
      <c r="H8" s="82"/>
      <c r="I8" s="83"/>
      <c r="J8" t="str">
        <f t="shared" ref="J8:J15" si="1">B27</f>
        <v>Electricidad</v>
      </c>
      <c r="K8" s="20"/>
      <c r="L8" s="50">
        <f t="shared" ref="L8:L15" si="2">($C38-$E38)*$G27*(1+$E$19)/$I$19/1000000</f>
        <v>0</v>
      </c>
      <c r="M8" s="50">
        <f>L8*(1+$E$19)</f>
        <v>0</v>
      </c>
      <c r="N8" s="50">
        <f t="shared" ref="N8:U8" si="3">M8*(1+$E$19)</f>
        <v>0</v>
      </c>
      <c r="O8" s="50">
        <f t="shared" si="3"/>
        <v>0</v>
      </c>
      <c r="P8" s="50">
        <f t="shared" si="3"/>
        <v>0</v>
      </c>
      <c r="Q8" s="50">
        <f t="shared" si="3"/>
        <v>0</v>
      </c>
      <c r="R8" s="50">
        <f t="shared" si="3"/>
        <v>0</v>
      </c>
      <c r="S8" s="50">
        <f t="shared" si="3"/>
        <v>0</v>
      </c>
      <c r="T8" s="50">
        <f t="shared" si="3"/>
        <v>0</v>
      </c>
      <c r="U8" s="50">
        <f t="shared" si="3"/>
        <v>0</v>
      </c>
      <c r="W8" s="1">
        <v>1</v>
      </c>
      <c r="X8" s="27" t="s">
        <v>81</v>
      </c>
    </row>
    <row r="9" spans="1:24" s="1" customFormat="1" x14ac:dyDescent="0.25">
      <c r="A9" s="1" t="s">
        <v>3</v>
      </c>
      <c r="B9" s="1" t="s">
        <v>61</v>
      </c>
      <c r="C9" s="41"/>
      <c r="D9" s="35"/>
      <c r="E9" s="9"/>
      <c r="F9" s="10"/>
      <c r="G9" s="10"/>
      <c r="H9" s="11"/>
      <c r="I9" s="11"/>
      <c r="J9" s="1" t="str">
        <f t="shared" si="1"/>
        <v>Diesel Oil</v>
      </c>
      <c r="K9" s="20"/>
      <c r="L9" s="50">
        <f t="shared" si="2"/>
        <v>0</v>
      </c>
      <c r="M9" s="50">
        <f t="shared" ref="M9:U9" si="4">L9*(1+$E$19)</f>
        <v>0</v>
      </c>
      <c r="N9" s="50">
        <f t="shared" si="4"/>
        <v>0</v>
      </c>
      <c r="O9" s="50">
        <f t="shared" si="4"/>
        <v>0</v>
      </c>
      <c r="P9" s="50">
        <f t="shared" si="4"/>
        <v>0</v>
      </c>
      <c r="Q9" s="50">
        <f t="shared" si="4"/>
        <v>0</v>
      </c>
      <c r="R9" s="50">
        <f t="shared" si="4"/>
        <v>0</v>
      </c>
      <c r="S9" s="50">
        <f t="shared" si="4"/>
        <v>0</v>
      </c>
      <c r="T9" s="50">
        <f t="shared" si="4"/>
        <v>0</v>
      </c>
      <c r="U9" s="50">
        <f t="shared" si="4"/>
        <v>0</v>
      </c>
      <c r="W9" s="62">
        <f>W8+1</f>
        <v>2</v>
      </c>
      <c r="X9" s="27" t="s">
        <v>82</v>
      </c>
    </row>
    <row r="10" spans="1:24" s="1" customFormat="1" x14ac:dyDescent="0.25">
      <c r="A10" s="1" t="s">
        <v>8</v>
      </c>
      <c r="B10" s="7" t="s">
        <v>62</v>
      </c>
      <c r="C10" s="81"/>
      <c r="D10" s="82"/>
      <c r="E10" s="82"/>
      <c r="F10" s="82"/>
      <c r="G10" s="82"/>
      <c r="H10" s="82"/>
      <c r="I10" s="83"/>
      <c r="J10" s="1" t="str">
        <f t="shared" si="1"/>
        <v>Gas Natural</v>
      </c>
      <c r="K10" s="20"/>
      <c r="L10" s="62">
        <f t="shared" si="2"/>
        <v>0</v>
      </c>
      <c r="M10" s="50">
        <f t="shared" ref="M10:U10" si="5">L10*(1+$E$19)</f>
        <v>0</v>
      </c>
      <c r="N10" s="50">
        <f t="shared" si="5"/>
        <v>0</v>
      </c>
      <c r="O10" s="50">
        <f t="shared" si="5"/>
        <v>0</v>
      </c>
      <c r="P10" s="50">
        <f t="shared" si="5"/>
        <v>0</v>
      </c>
      <c r="Q10" s="50">
        <f t="shared" si="5"/>
        <v>0</v>
      </c>
      <c r="R10" s="50">
        <f t="shared" si="5"/>
        <v>0</v>
      </c>
      <c r="S10" s="50">
        <f t="shared" si="5"/>
        <v>0</v>
      </c>
      <c r="T10" s="50">
        <f t="shared" si="5"/>
        <v>0</v>
      </c>
      <c r="U10" s="50">
        <f t="shared" si="5"/>
        <v>0</v>
      </c>
      <c r="W10" s="62">
        <f t="shared" ref="W10:W17" si="6">W9+1</f>
        <v>3</v>
      </c>
      <c r="X10" s="60" t="s">
        <v>83</v>
      </c>
    </row>
    <row r="11" spans="1:24" s="1" customFormat="1" x14ac:dyDescent="0.25">
      <c r="A11" s="1" t="s">
        <v>8</v>
      </c>
      <c r="B11" s="1" t="s">
        <v>39</v>
      </c>
      <c r="C11" s="84"/>
      <c r="D11" s="84"/>
      <c r="E11" s="84"/>
      <c r="F11" s="35"/>
      <c r="H11" s="11"/>
      <c r="I11" s="11"/>
      <c r="J11" s="1" t="str">
        <f t="shared" si="1"/>
        <v>GLP granel</v>
      </c>
      <c r="K11" s="20"/>
      <c r="L11" s="38">
        <f t="shared" si="2"/>
        <v>0</v>
      </c>
      <c r="M11" s="24">
        <f t="shared" ref="M11:U11" si="7">L11*(1+$E$19)</f>
        <v>0</v>
      </c>
      <c r="N11" s="24">
        <f t="shared" si="7"/>
        <v>0</v>
      </c>
      <c r="O11" s="24">
        <f t="shared" si="7"/>
        <v>0</v>
      </c>
      <c r="P11" s="24">
        <f t="shared" si="7"/>
        <v>0</v>
      </c>
      <c r="Q11" s="24">
        <f t="shared" si="7"/>
        <v>0</v>
      </c>
      <c r="R11" s="24">
        <f t="shared" si="7"/>
        <v>0</v>
      </c>
      <c r="S11" s="24">
        <f t="shared" si="7"/>
        <v>0</v>
      </c>
      <c r="T11" s="24">
        <f t="shared" si="7"/>
        <v>0</v>
      </c>
      <c r="U11" s="24">
        <f t="shared" si="7"/>
        <v>0</v>
      </c>
      <c r="W11" s="62">
        <f t="shared" si="6"/>
        <v>4</v>
      </c>
      <c r="X11" s="60" t="s">
        <v>84</v>
      </c>
    </row>
    <row r="12" spans="1:24" s="1" customFormat="1" x14ac:dyDescent="0.25">
      <c r="A12" s="1" t="s">
        <v>11</v>
      </c>
      <c r="B12" s="7" t="s">
        <v>40</v>
      </c>
      <c r="C12" s="81"/>
      <c r="D12" s="82"/>
      <c r="E12" s="83"/>
      <c r="F12" s="36"/>
      <c r="G12" s="1" t="s">
        <v>41</v>
      </c>
      <c r="H12" s="84"/>
      <c r="I12" s="84"/>
      <c r="J12" s="1" t="str">
        <f t="shared" si="1"/>
        <v>GLP balón</v>
      </c>
      <c r="K12" s="20"/>
      <c r="L12" s="38">
        <f t="shared" si="2"/>
        <v>0</v>
      </c>
      <c r="M12" s="24">
        <f t="shared" ref="M12:U12" si="8">L12*(1+$E$19)</f>
        <v>0</v>
      </c>
      <c r="N12" s="24">
        <f t="shared" si="8"/>
        <v>0</v>
      </c>
      <c r="O12" s="24">
        <f t="shared" si="8"/>
        <v>0</v>
      </c>
      <c r="P12" s="24">
        <f t="shared" si="8"/>
        <v>0</v>
      </c>
      <c r="Q12" s="24">
        <f t="shared" si="8"/>
        <v>0</v>
      </c>
      <c r="R12" s="24">
        <f t="shared" si="8"/>
        <v>0</v>
      </c>
      <c r="S12" s="24">
        <f t="shared" si="8"/>
        <v>0</v>
      </c>
      <c r="T12" s="24">
        <f t="shared" si="8"/>
        <v>0</v>
      </c>
      <c r="U12" s="24">
        <f t="shared" si="8"/>
        <v>0</v>
      </c>
      <c r="W12" s="62">
        <f t="shared" si="6"/>
        <v>5</v>
      </c>
      <c r="X12" s="27" t="s">
        <v>10</v>
      </c>
    </row>
    <row r="13" spans="1:24" s="1" customFormat="1" ht="18" thickBot="1" x14ac:dyDescent="0.35">
      <c r="A13" s="3" t="s">
        <v>34</v>
      </c>
      <c r="B13" s="3"/>
      <c r="C13" s="40"/>
      <c r="D13" s="3"/>
      <c r="E13" s="3"/>
      <c r="F13" s="3"/>
      <c r="G13" s="3"/>
      <c r="H13" s="3"/>
      <c r="I13" s="3"/>
      <c r="J13" s="1" t="str">
        <f t="shared" si="1"/>
        <v>Propano</v>
      </c>
      <c r="K13" s="20"/>
      <c r="L13" s="38">
        <f t="shared" si="2"/>
        <v>0</v>
      </c>
      <c r="M13" s="24">
        <f t="shared" ref="M13:U13" si="9">L13*(1+$E$19)</f>
        <v>0</v>
      </c>
      <c r="N13" s="24">
        <f t="shared" si="9"/>
        <v>0</v>
      </c>
      <c r="O13" s="24">
        <f t="shared" si="9"/>
        <v>0</v>
      </c>
      <c r="P13" s="24">
        <f t="shared" si="9"/>
        <v>0</v>
      </c>
      <c r="Q13" s="24">
        <f t="shared" si="9"/>
        <v>0</v>
      </c>
      <c r="R13" s="24">
        <f t="shared" si="9"/>
        <v>0</v>
      </c>
      <c r="S13" s="24">
        <f t="shared" si="9"/>
        <v>0</v>
      </c>
      <c r="T13" s="24">
        <f t="shared" si="9"/>
        <v>0</v>
      </c>
      <c r="U13" s="24">
        <f t="shared" si="9"/>
        <v>0</v>
      </c>
      <c r="W13" s="62">
        <f t="shared" si="6"/>
        <v>6</v>
      </c>
      <c r="X13" s="27" t="s">
        <v>85</v>
      </c>
    </row>
    <row r="14" spans="1:24" s="1" customFormat="1" ht="15.75" thickTop="1" x14ac:dyDescent="0.25">
      <c r="A14" s="1" t="s">
        <v>12</v>
      </c>
      <c r="B14" s="1" t="s">
        <v>37</v>
      </c>
      <c r="C14" s="81"/>
      <c r="D14" s="82"/>
      <c r="E14" s="82"/>
      <c r="F14" s="82"/>
      <c r="G14" s="82"/>
      <c r="H14" s="82"/>
      <c r="I14" s="83"/>
      <c r="J14" s="1" t="str">
        <f t="shared" si="1"/>
        <v>Leña seca, H&lt;25%</v>
      </c>
      <c r="K14" s="20"/>
      <c r="L14" s="38">
        <f t="shared" si="2"/>
        <v>0</v>
      </c>
      <c r="M14" s="24">
        <f t="shared" ref="M14:U14" si="10">L14*(1+$E$19)</f>
        <v>0</v>
      </c>
      <c r="N14" s="24">
        <f t="shared" si="10"/>
        <v>0</v>
      </c>
      <c r="O14" s="24">
        <f t="shared" si="10"/>
        <v>0</v>
      </c>
      <c r="P14" s="24">
        <f t="shared" si="10"/>
        <v>0</v>
      </c>
      <c r="Q14" s="24">
        <f t="shared" si="10"/>
        <v>0</v>
      </c>
      <c r="R14" s="24">
        <f t="shared" si="10"/>
        <v>0</v>
      </c>
      <c r="S14" s="24">
        <f t="shared" si="10"/>
        <v>0</v>
      </c>
      <c r="T14" s="24">
        <f t="shared" si="10"/>
        <v>0</v>
      </c>
      <c r="U14" s="24">
        <f t="shared" si="10"/>
        <v>0</v>
      </c>
      <c r="W14" s="62">
        <f t="shared" si="6"/>
        <v>7</v>
      </c>
      <c r="X14" s="27" t="s">
        <v>86</v>
      </c>
    </row>
    <row r="15" spans="1:24" x14ac:dyDescent="0.25">
      <c r="J15" s="1" t="str">
        <f t="shared" si="1"/>
        <v>otro</v>
      </c>
      <c r="K15" s="20"/>
      <c r="L15" s="38">
        <f t="shared" si="2"/>
        <v>0</v>
      </c>
      <c r="M15" s="24">
        <f t="shared" ref="M15:U15" si="11">L15*(1+$E$19)</f>
        <v>0</v>
      </c>
      <c r="N15" s="24">
        <f t="shared" si="11"/>
        <v>0</v>
      </c>
      <c r="O15" s="24">
        <f t="shared" si="11"/>
        <v>0</v>
      </c>
      <c r="P15" s="24">
        <f t="shared" si="11"/>
        <v>0</v>
      </c>
      <c r="Q15" s="24">
        <f t="shared" si="11"/>
        <v>0</v>
      </c>
      <c r="R15" s="24">
        <f t="shared" si="11"/>
        <v>0</v>
      </c>
      <c r="S15" s="24">
        <f t="shared" si="11"/>
        <v>0</v>
      </c>
      <c r="T15" s="24">
        <f t="shared" si="11"/>
        <v>0</v>
      </c>
      <c r="U15" s="24">
        <f t="shared" si="11"/>
        <v>0</v>
      </c>
      <c r="W15" s="62">
        <f t="shared" si="6"/>
        <v>8</v>
      </c>
      <c r="X15" s="27" t="s">
        <v>87</v>
      </c>
    </row>
    <row r="16" spans="1:24" ht="18" thickBot="1" x14ac:dyDescent="0.35">
      <c r="A16" s="3" t="s">
        <v>4</v>
      </c>
      <c r="B16" s="3"/>
      <c r="C16" s="40"/>
      <c r="D16" s="3"/>
      <c r="E16" s="3"/>
      <c r="F16" s="3"/>
      <c r="G16" s="3"/>
      <c r="H16" s="3"/>
      <c r="I16" s="3"/>
      <c r="J16" s="1" t="s">
        <v>63</v>
      </c>
      <c r="K16" s="21">
        <f>-E22/I19/1000/1000</f>
        <v>0</v>
      </c>
      <c r="L16" s="25"/>
      <c r="M16" s="25"/>
      <c r="N16" s="25"/>
      <c r="O16" s="25"/>
      <c r="P16" s="25"/>
      <c r="Q16" s="25"/>
      <c r="R16" s="25"/>
      <c r="S16" s="25"/>
      <c r="T16" s="25"/>
      <c r="U16" s="25"/>
      <c r="W16" s="62">
        <f t="shared" si="6"/>
        <v>9</v>
      </c>
      <c r="X16" s="27" t="s">
        <v>93</v>
      </c>
    </row>
    <row r="17" spans="1:30" s="1" customFormat="1" ht="16.5" thickTop="1" thickBot="1" x14ac:dyDescent="0.3">
      <c r="A17" s="5" t="s">
        <v>16</v>
      </c>
      <c r="B17" s="5" t="s">
        <v>13</v>
      </c>
      <c r="C17" s="42" t="s">
        <v>14</v>
      </c>
      <c r="D17" s="5"/>
      <c r="E17" s="5" t="s">
        <v>15</v>
      </c>
      <c r="F17" s="5"/>
      <c r="G17" s="5" t="s">
        <v>42</v>
      </c>
      <c r="H17" s="5"/>
      <c r="I17" s="5"/>
      <c r="J17" s="13" t="s">
        <v>69</v>
      </c>
      <c r="K17" s="22">
        <f>SUM(K8:K16)</f>
        <v>0</v>
      </c>
      <c r="L17" s="26">
        <f t="shared" ref="L17:U17" si="12">SUM(L8:L16)</f>
        <v>0</v>
      </c>
      <c r="M17" s="26">
        <f t="shared" si="12"/>
        <v>0</v>
      </c>
      <c r="N17" s="26">
        <f t="shared" si="12"/>
        <v>0</v>
      </c>
      <c r="O17" s="26">
        <f t="shared" si="12"/>
        <v>0</v>
      </c>
      <c r="P17" s="26">
        <f t="shared" si="12"/>
        <v>0</v>
      </c>
      <c r="Q17" s="26">
        <f t="shared" si="12"/>
        <v>0</v>
      </c>
      <c r="R17" s="26">
        <f t="shared" si="12"/>
        <v>0</v>
      </c>
      <c r="S17" s="26">
        <f t="shared" si="12"/>
        <v>0</v>
      </c>
      <c r="T17" s="26">
        <f t="shared" si="12"/>
        <v>0</v>
      </c>
      <c r="U17" s="26">
        <f t="shared" si="12"/>
        <v>0</v>
      </c>
      <c r="W17" s="62">
        <f t="shared" si="6"/>
        <v>10</v>
      </c>
      <c r="X17" s="27" t="s">
        <v>94</v>
      </c>
    </row>
    <row r="18" spans="1:30" s="1" customFormat="1" ht="15.75" thickBot="1" x14ac:dyDescent="0.3">
      <c r="A18" s="5"/>
      <c r="B18" s="5"/>
      <c r="C18" s="42"/>
      <c r="D18" s="5"/>
      <c r="E18" s="5"/>
      <c r="F18" s="5"/>
      <c r="G18" s="5"/>
      <c r="H18" s="5"/>
      <c r="I18" s="5"/>
      <c r="J18" s="13" t="s">
        <v>80</v>
      </c>
      <c r="K18" s="26">
        <f>+K17</f>
        <v>0</v>
      </c>
      <c r="L18" s="26">
        <f>+L17*(1-$E$23)^L7</f>
        <v>0</v>
      </c>
      <c r="M18" s="26">
        <f t="shared" ref="M18:U18" si="13">+M17*(1-$E$23)^M7</f>
        <v>0</v>
      </c>
      <c r="N18" s="26">
        <f t="shared" si="13"/>
        <v>0</v>
      </c>
      <c r="O18" s="26">
        <f t="shared" si="13"/>
        <v>0</v>
      </c>
      <c r="P18" s="26">
        <f t="shared" si="13"/>
        <v>0</v>
      </c>
      <c r="Q18" s="26">
        <f t="shared" si="13"/>
        <v>0</v>
      </c>
      <c r="R18" s="26">
        <f t="shared" si="13"/>
        <v>0</v>
      </c>
      <c r="S18" s="26">
        <f t="shared" si="13"/>
        <v>0</v>
      </c>
      <c r="T18" s="26">
        <f t="shared" si="13"/>
        <v>0</v>
      </c>
      <c r="U18" s="26">
        <f t="shared" si="13"/>
        <v>0</v>
      </c>
    </row>
    <row r="19" spans="1:30" x14ac:dyDescent="0.25">
      <c r="A19" t="s">
        <v>2</v>
      </c>
      <c r="B19" t="s">
        <v>0</v>
      </c>
      <c r="C19" s="39" t="s">
        <v>1</v>
      </c>
      <c r="E19" s="18">
        <v>4.4999999999999998E-2</v>
      </c>
      <c r="F19" s="18"/>
      <c r="G19" t="s">
        <v>22</v>
      </c>
      <c r="I19" s="30">
        <v>1</v>
      </c>
      <c r="J19" t="s">
        <v>72</v>
      </c>
      <c r="K19" s="15">
        <f>K17</f>
        <v>0</v>
      </c>
      <c r="L19" s="15">
        <f>K19+L18</f>
        <v>0</v>
      </c>
      <c r="M19" s="15">
        <f>L19+M18</f>
        <v>0</v>
      </c>
      <c r="N19" s="15">
        <f t="shared" ref="N19:U19" si="14">M19+N18</f>
        <v>0</v>
      </c>
      <c r="O19" s="15">
        <f t="shared" si="14"/>
        <v>0</v>
      </c>
      <c r="P19" s="15">
        <f t="shared" si="14"/>
        <v>0</v>
      </c>
      <c r="Q19" s="15">
        <f t="shared" si="14"/>
        <v>0</v>
      </c>
      <c r="R19" s="15">
        <f t="shared" si="14"/>
        <v>0</v>
      </c>
      <c r="S19" s="15">
        <f t="shared" si="14"/>
        <v>0</v>
      </c>
      <c r="T19" s="15">
        <f t="shared" si="14"/>
        <v>0</v>
      </c>
      <c r="U19" s="15">
        <f t="shared" si="14"/>
        <v>0</v>
      </c>
    </row>
    <row r="20" spans="1:30" x14ac:dyDescent="0.25">
      <c r="A20" s="1" t="s">
        <v>3</v>
      </c>
      <c r="B20" t="s">
        <v>6</v>
      </c>
      <c r="C20" s="39" t="s">
        <v>7</v>
      </c>
      <c r="E20" s="12">
        <v>0.1</v>
      </c>
      <c r="F20" s="12"/>
      <c r="G20" t="s">
        <v>22</v>
      </c>
    </row>
    <row r="21" spans="1:30" ht="20.25" thickBot="1" x14ac:dyDescent="0.35">
      <c r="A21" s="1" t="s">
        <v>8</v>
      </c>
      <c r="B21" t="s">
        <v>9</v>
      </c>
      <c r="C21" s="39" t="s">
        <v>10</v>
      </c>
      <c r="E21" s="32">
        <v>10</v>
      </c>
      <c r="F21" s="32"/>
      <c r="G21" t="s">
        <v>23</v>
      </c>
      <c r="J21" s="2" t="s">
        <v>92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</row>
    <row r="22" spans="1:30" ht="18.75" thickTop="1" thickBot="1" x14ac:dyDescent="0.35">
      <c r="A22" s="1" t="s">
        <v>11</v>
      </c>
      <c r="B22" s="1" t="s">
        <v>65</v>
      </c>
      <c r="C22" s="39" t="s">
        <v>64</v>
      </c>
      <c r="E22" s="33"/>
      <c r="F22" s="33"/>
      <c r="G22" s="1" t="s">
        <v>24</v>
      </c>
      <c r="J22" s="3" t="s">
        <v>75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AD22" s="1"/>
    </row>
    <row r="23" spans="1:30" s="1" customFormat="1" ht="15.75" thickTop="1" x14ac:dyDescent="0.25">
      <c r="A23" s="1" t="s">
        <v>12</v>
      </c>
      <c r="B23" t="s">
        <v>77</v>
      </c>
      <c r="C23" s="43" t="s">
        <v>79</v>
      </c>
      <c r="D23" s="7"/>
      <c r="E23" s="23">
        <v>3.5000000000000003E-2</v>
      </c>
      <c r="F23" s="23"/>
      <c r="G23" s="7" t="s">
        <v>22</v>
      </c>
      <c r="J23" s="4" t="s">
        <v>5</v>
      </c>
      <c r="K23" s="79">
        <f ca="1">NPV(E20,INDIRECT(U23))+K18</f>
        <v>0</v>
      </c>
      <c r="L23" s="80"/>
      <c r="M23" t="s">
        <v>78</v>
      </c>
      <c r="Q23"/>
      <c r="R23"/>
      <c r="S23"/>
      <c r="T23"/>
      <c r="U23" s="63" t="str">
        <f>CONCATENATE("L18:",VLOOKUP(E21,W8:X17,2,FALSE),18)</f>
        <v>L18:U18</v>
      </c>
    </row>
    <row r="24" spans="1:30" x14ac:dyDescent="0.25">
      <c r="J24" s="4" t="s">
        <v>67</v>
      </c>
      <c r="L24" s="14" t="e">
        <f ca="1">IRR(INDIRECT(U24))</f>
        <v>#NUM!</v>
      </c>
      <c r="M24" t="s">
        <v>71</v>
      </c>
      <c r="O24" s="1"/>
      <c r="P24" s="1"/>
      <c r="Q24" s="28"/>
      <c r="S24" s="1"/>
      <c r="T24" s="1"/>
      <c r="U24" s="64" t="str">
        <f>CONCATENATE("K18:",VLOOKUP(E21,W8:X17,2,FALSE),18)</f>
        <v>K18:U18</v>
      </c>
      <c r="V24" s="1"/>
    </row>
    <row r="25" spans="1:30" ht="47.25" customHeight="1" thickBot="1" x14ac:dyDescent="0.35">
      <c r="A25" s="66" t="s">
        <v>73</v>
      </c>
      <c r="B25" s="65"/>
      <c r="C25" s="77" t="s">
        <v>148</v>
      </c>
      <c r="D25" s="78"/>
      <c r="E25" s="78"/>
      <c r="F25" s="78"/>
      <c r="G25" s="78"/>
      <c r="H25" s="78"/>
      <c r="I25" s="3"/>
      <c r="J25" s="4" t="s">
        <v>70</v>
      </c>
      <c r="L25" s="29" t="e">
        <f>FORECAST(0,K7:U7,K19:U19)</f>
        <v>#DIV/0!</v>
      </c>
      <c r="M25" t="s">
        <v>68</v>
      </c>
      <c r="P25" s="12"/>
    </row>
    <row r="26" spans="1:30" ht="16.5" thickTop="1" thickBot="1" x14ac:dyDescent="0.3">
      <c r="A26" s="5" t="s">
        <v>16</v>
      </c>
      <c r="B26" s="5" t="s">
        <v>13</v>
      </c>
      <c r="C26" s="42" t="s">
        <v>30</v>
      </c>
      <c r="D26" s="5"/>
      <c r="E26" s="5"/>
      <c r="F26" s="5"/>
      <c r="G26" s="8" t="s">
        <v>47</v>
      </c>
      <c r="H26" s="5" t="s">
        <v>42</v>
      </c>
      <c r="I26" s="5"/>
    </row>
    <row r="27" spans="1:30" ht="18" thickBot="1" x14ac:dyDescent="0.35">
      <c r="A27" t="s">
        <v>12</v>
      </c>
      <c r="B27" t="s">
        <v>28</v>
      </c>
      <c r="C27" s="44">
        <v>1</v>
      </c>
      <c r="D27" s="19"/>
      <c r="E27" s="6" t="str">
        <f t="shared" ref="E27:E33" si="15">CONCATENATE("[kWh/",H27,"]")</f>
        <v>[kWh/kWh]</v>
      </c>
      <c r="F27" s="6"/>
      <c r="G27" s="31"/>
      <c r="H27" t="s">
        <v>31</v>
      </c>
      <c r="J27" s="3" t="s">
        <v>76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</row>
    <row r="28" spans="1:30" ht="15.75" thickTop="1" x14ac:dyDescent="0.25">
      <c r="A28" s="1" t="s">
        <v>17</v>
      </c>
      <c r="B28" t="s">
        <v>21</v>
      </c>
      <c r="C28" s="44">
        <v>10.65</v>
      </c>
      <c r="D28" s="19"/>
      <c r="E28" s="6" t="str">
        <f t="shared" si="15"/>
        <v>[kWh/lt]</v>
      </c>
      <c r="F28" s="6"/>
      <c r="G28" s="31"/>
      <c r="H28" t="s">
        <v>32</v>
      </c>
    </row>
    <row r="29" spans="1:30" ht="17.25" x14ac:dyDescent="0.25">
      <c r="A29" s="1" t="s">
        <v>18</v>
      </c>
      <c r="B29" t="s">
        <v>25</v>
      </c>
      <c r="C29" s="44">
        <v>10.86</v>
      </c>
      <c r="D29" s="19"/>
      <c r="E29" s="6" t="str">
        <f t="shared" si="15"/>
        <v>[kWh/m3]</v>
      </c>
      <c r="F29" s="6"/>
      <c r="G29" s="31"/>
      <c r="H29" t="s">
        <v>43</v>
      </c>
    </row>
    <row r="30" spans="1:30" x14ac:dyDescent="0.25">
      <c r="A30" s="1" t="s">
        <v>19</v>
      </c>
      <c r="B30" t="s">
        <v>45</v>
      </c>
      <c r="C30" s="44">
        <v>9.7200000000000006</v>
      </c>
      <c r="D30" s="19"/>
      <c r="E30" s="6" t="str">
        <f t="shared" si="15"/>
        <v>[kWh/lt]</v>
      </c>
      <c r="F30" s="6"/>
      <c r="G30" s="31"/>
      <c r="H30" t="s">
        <v>32</v>
      </c>
      <c r="J30" s="1"/>
      <c r="L30" s="1"/>
    </row>
    <row r="31" spans="1:30" s="1" customFormat="1" x14ac:dyDescent="0.25">
      <c r="A31" s="1" t="s">
        <v>20</v>
      </c>
      <c r="B31" s="1" t="s">
        <v>46</v>
      </c>
      <c r="C31" s="44">
        <v>14.07</v>
      </c>
      <c r="D31" s="19"/>
      <c r="E31" s="6" t="str">
        <f t="shared" si="15"/>
        <v>[kWh/kg]</v>
      </c>
      <c r="F31" s="6"/>
      <c r="G31" s="31"/>
      <c r="H31" s="1" t="s">
        <v>33</v>
      </c>
    </row>
    <row r="32" spans="1:30" x14ac:dyDescent="0.25">
      <c r="A32" s="1" t="s">
        <v>20</v>
      </c>
      <c r="B32" t="s">
        <v>26</v>
      </c>
      <c r="C32" s="44">
        <v>13.9</v>
      </c>
      <c r="D32" s="19"/>
      <c r="E32" s="6" t="str">
        <f t="shared" si="15"/>
        <v>[kWh/kg]</v>
      </c>
      <c r="F32" s="6"/>
      <c r="G32" s="31"/>
      <c r="H32" t="s">
        <v>33</v>
      </c>
      <c r="J32" s="1"/>
      <c r="L32" s="1"/>
    </row>
    <row r="33" spans="1:12" x14ac:dyDescent="0.25">
      <c r="A33" s="1" t="s">
        <v>27</v>
      </c>
      <c r="B33" t="s">
        <v>44</v>
      </c>
      <c r="C33" s="44">
        <v>4.07</v>
      </c>
      <c r="D33" s="19"/>
      <c r="E33" s="6" t="str">
        <f t="shared" si="15"/>
        <v>[kWh/kg]</v>
      </c>
      <c r="F33" s="6"/>
      <c r="G33" s="31"/>
      <c r="H33" t="s">
        <v>33</v>
      </c>
      <c r="J33" s="1"/>
      <c r="L33" s="1"/>
    </row>
    <row r="34" spans="1:12" x14ac:dyDescent="0.25">
      <c r="A34" s="1" t="s">
        <v>29</v>
      </c>
      <c r="B34" s="32" t="s">
        <v>88</v>
      </c>
      <c r="C34" s="41"/>
      <c r="D34" s="32"/>
      <c r="E34" s="32" t="str">
        <f>CONCATENATE("[kWh/",H34,"]")</f>
        <v>[kWh/kg]</v>
      </c>
      <c r="F34" s="6"/>
      <c r="G34" s="31"/>
      <c r="H34" s="32" t="s">
        <v>33</v>
      </c>
      <c r="J34" s="1"/>
      <c r="L34" s="1"/>
    </row>
    <row r="35" spans="1:12" x14ac:dyDescent="0.25">
      <c r="J35" s="1"/>
      <c r="L35" s="1"/>
    </row>
    <row r="36" spans="1:12" ht="20.25" thickBot="1" x14ac:dyDescent="0.35">
      <c r="A36" s="2" t="s">
        <v>74</v>
      </c>
      <c r="B36" s="3"/>
      <c r="C36" s="40"/>
      <c r="D36" s="3"/>
      <c r="E36" s="3"/>
      <c r="F36" s="3"/>
      <c r="G36" s="3"/>
      <c r="H36" s="3"/>
      <c r="I36" s="3"/>
      <c r="J36" s="1"/>
      <c r="L36" s="1"/>
    </row>
    <row r="37" spans="1:12" ht="16.5" thickTop="1" thickBot="1" x14ac:dyDescent="0.3">
      <c r="A37" s="5" t="s">
        <v>16</v>
      </c>
      <c r="B37" s="5" t="s">
        <v>13</v>
      </c>
      <c r="C37" s="42" t="s">
        <v>58</v>
      </c>
      <c r="D37" s="8"/>
      <c r="E37" s="5" t="s">
        <v>57</v>
      </c>
      <c r="F37" s="5"/>
      <c r="G37" s="5" t="s">
        <v>42</v>
      </c>
      <c r="H37" s="5" t="s">
        <v>66</v>
      </c>
      <c r="I37" s="5"/>
      <c r="J37" s="1"/>
      <c r="L37" s="1"/>
    </row>
    <row r="38" spans="1:12" x14ac:dyDescent="0.25">
      <c r="A38" t="s">
        <v>49</v>
      </c>
      <c r="B38" t="str">
        <f>B27</f>
        <v>Electricidad</v>
      </c>
      <c r="C38" s="45"/>
      <c r="D38" s="53"/>
      <c r="E38" s="53"/>
      <c r="F38" s="37">
        <f>E38*C27</f>
        <v>0</v>
      </c>
      <c r="G38" s="6" t="str">
        <f t="shared" ref="G38:G45" si="16">CONCATENATE("[",H27,"/año]")</f>
        <v>[kWh/año]</v>
      </c>
      <c r="H38" s="17">
        <f t="shared" ref="H38:H45" si="17">(C38-E38)*C27</f>
        <v>0</v>
      </c>
      <c r="I38" s="16">
        <f t="shared" ref="I38:I45" si="18">IF(C38=0,0,(C38-E38)/C38)</f>
        <v>0</v>
      </c>
      <c r="J38" s="1"/>
      <c r="L38" s="1"/>
    </row>
    <row r="39" spans="1:12" x14ac:dyDescent="0.25">
      <c r="A39" s="1" t="s">
        <v>50</v>
      </c>
      <c r="B39" s="1" t="str">
        <f t="shared" ref="B39:B45" si="19">B28</f>
        <v>Diesel Oil</v>
      </c>
      <c r="C39" s="45"/>
      <c r="D39" s="53"/>
      <c r="E39" s="53"/>
      <c r="F39" s="37">
        <f t="shared" ref="F39:F45" si="20">E39*C28</f>
        <v>0</v>
      </c>
      <c r="G39" s="6" t="str">
        <f t="shared" si="16"/>
        <v>[lt/año]</v>
      </c>
      <c r="H39" s="17">
        <f t="shared" si="17"/>
        <v>0</v>
      </c>
      <c r="I39" s="16">
        <f t="shared" si="18"/>
        <v>0</v>
      </c>
      <c r="J39" s="1"/>
      <c r="L39" s="1"/>
    </row>
    <row r="40" spans="1:12" x14ac:dyDescent="0.25">
      <c r="A40" s="1" t="s">
        <v>51</v>
      </c>
      <c r="B40" s="1" t="str">
        <f t="shared" si="19"/>
        <v>Gas Natural</v>
      </c>
      <c r="C40" s="45"/>
      <c r="D40" s="53"/>
      <c r="E40" s="53"/>
      <c r="F40" s="37">
        <f t="shared" si="20"/>
        <v>0</v>
      </c>
      <c r="G40" s="6" t="str">
        <f t="shared" si="16"/>
        <v>[m3/año]</v>
      </c>
      <c r="H40" s="17">
        <f t="shared" si="17"/>
        <v>0</v>
      </c>
      <c r="I40" s="16">
        <f t="shared" si="18"/>
        <v>0</v>
      </c>
      <c r="J40" s="1"/>
      <c r="L40" s="1"/>
    </row>
    <row r="41" spans="1:12" x14ac:dyDescent="0.25">
      <c r="A41" s="1" t="s">
        <v>52</v>
      </c>
      <c r="B41" s="1" t="str">
        <f t="shared" si="19"/>
        <v>GLP granel</v>
      </c>
      <c r="C41" s="45"/>
      <c r="D41" s="53"/>
      <c r="E41" s="53"/>
      <c r="F41" s="37">
        <f t="shared" si="20"/>
        <v>0</v>
      </c>
      <c r="G41" s="6" t="str">
        <f t="shared" si="16"/>
        <v>[lt/año]</v>
      </c>
      <c r="H41" s="17">
        <f t="shared" si="17"/>
        <v>0</v>
      </c>
      <c r="I41" s="16">
        <f t="shared" si="18"/>
        <v>0</v>
      </c>
      <c r="J41" s="1"/>
      <c r="L41" s="1"/>
    </row>
    <row r="42" spans="1:12" x14ac:dyDescent="0.25">
      <c r="A42" s="1" t="s">
        <v>53</v>
      </c>
      <c r="B42" s="1" t="str">
        <f t="shared" si="19"/>
        <v>GLP balón</v>
      </c>
      <c r="C42" s="45"/>
      <c r="D42" s="34"/>
      <c r="E42" s="53"/>
      <c r="F42" s="37">
        <f t="shared" si="20"/>
        <v>0</v>
      </c>
      <c r="G42" s="6" t="str">
        <f t="shared" si="16"/>
        <v>[kg/año]</v>
      </c>
      <c r="H42" s="17">
        <f t="shared" si="17"/>
        <v>0</v>
      </c>
      <c r="I42" s="16">
        <f t="shared" si="18"/>
        <v>0</v>
      </c>
      <c r="J42" s="1"/>
    </row>
    <row r="43" spans="1:12" x14ac:dyDescent="0.25">
      <c r="A43" s="1" t="s">
        <v>54</v>
      </c>
      <c r="B43" s="1" t="str">
        <f t="shared" si="19"/>
        <v>Propano</v>
      </c>
      <c r="C43" s="45"/>
      <c r="D43" s="34"/>
      <c r="E43" s="53"/>
      <c r="F43" s="37">
        <f t="shared" si="20"/>
        <v>0</v>
      </c>
      <c r="G43" s="6" t="str">
        <f t="shared" si="16"/>
        <v>[kg/año]</v>
      </c>
      <c r="H43" s="17">
        <f t="shared" si="17"/>
        <v>0</v>
      </c>
      <c r="I43" s="16">
        <f t="shared" si="18"/>
        <v>0</v>
      </c>
      <c r="J43" s="1"/>
    </row>
    <row r="44" spans="1:12" x14ac:dyDescent="0.25">
      <c r="A44" s="1" t="s">
        <v>55</v>
      </c>
      <c r="B44" s="1" t="str">
        <f t="shared" si="19"/>
        <v>Leña seca, H&lt;25%</v>
      </c>
      <c r="C44" s="45"/>
      <c r="D44" s="34"/>
      <c r="E44" s="53"/>
      <c r="F44" s="37">
        <f t="shared" si="20"/>
        <v>0</v>
      </c>
      <c r="G44" s="6" t="str">
        <f t="shared" si="16"/>
        <v>[kg/año]</v>
      </c>
      <c r="H44" s="17">
        <f t="shared" si="17"/>
        <v>0</v>
      </c>
      <c r="I44" s="16">
        <f t="shared" si="18"/>
        <v>0</v>
      </c>
      <c r="J44" s="1"/>
    </row>
    <row r="45" spans="1:12" x14ac:dyDescent="0.25">
      <c r="A45" s="1" t="s">
        <v>56</v>
      </c>
      <c r="B45" s="1" t="str">
        <f t="shared" si="19"/>
        <v>otro</v>
      </c>
      <c r="C45" s="49"/>
      <c r="D45" s="46">
        <f t="shared" ref="D45" si="21">C45*C34</f>
        <v>0</v>
      </c>
      <c r="E45" s="46"/>
      <c r="F45" s="37">
        <f t="shared" si="20"/>
        <v>0</v>
      </c>
      <c r="G45" s="32" t="str">
        <f t="shared" si="16"/>
        <v>[kg/año]</v>
      </c>
      <c r="H45" s="48">
        <f t="shared" si="17"/>
        <v>0</v>
      </c>
      <c r="I45" s="47">
        <f t="shared" si="18"/>
        <v>0</v>
      </c>
      <c r="J45" s="1"/>
    </row>
    <row r="46" spans="1:12" ht="48" customHeight="1" x14ac:dyDescent="0.25">
      <c r="B46" s="1"/>
      <c r="C46" s="51" t="s">
        <v>89</v>
      </c>
      <c r="D46" s="52"/>
      <c r="E46" s="52" t="s">
        <v>90</v>
      </c>
      <c r="F46" s="54"/>
      <c r="G46" s="55"/>
      <c r="H46" s="52" t="s">
        <v>66</v>
      </c>
      <c r="I46" s="55"/>
      <c r="J46" s="1"/>
    </row>
    <row r="47" spans="1:12" x14ac:dyDescent="0.25">
      <c r="C47" s="57">
        <f>SUM(D38:D45)</f>
        <v>0</v>
      </c>
      <c r="D47" s="56"/>
      <c r="E47" s="56">
        <f>SUM(F38:F45)</f>
        <v>0</v>
      </c>
      <c r="F47" s="58"/>
      <c r="G47" s="59"/>
      <c r="H47" s="56">
        <f>C47-E47</f>
        <v>0</v>
      </c>
      <c r="I47" s="55"/>
      <c r="J47" s="1"/>
    </row>
    <row r="48" spans="1:12" x14ac:dyDescent="0.25">
      <c r="H48" s="1"/>
      <c r="I48" s="1"/>
      <c r="J48" s="1"/>
    </row>
    <row r="49" spans="8:10" x14ac:dyDescent="0.25">
      <c r="J49" s="1"/>
    </row>
    <row r="50" spans="8:10" x14ac:dyDescent="0.25">
      <c r="H50" s="61">
        <f>C40-E40</f>
        <v>0</v>
      </c>
      <c r="J50" s="1"/>
    </row>
    <row r="51" spans="8:10" x14ac:dyDescent="0.25">
      <c r="J51" s="1"/>
    </row>
    <row r="52" spans="8:10" x14ac:dyDescent="0.25">
      <c r="J52" s="1"/>
    </row>
    <row r="53" spans="8:10" x14ac:dyDescent="0.25">
      <c r="J53" s="1"/>
    </row>
    <row r="54" spans="8:10" x14ac:dyDescent="0.25">
      <c r="J54" s="1"/>
    </row>
    <row r="55" spans="8:10" x14ac:dyDescent="0.25">
      <c r="J55" s="1"/>
    </row>
    <row r="56" spans="8:10" x14ac:dyDescent="0.25">
      <c r="J56" s="1"/>
    </row>
    <row r="57" spans="8:10" x14ac:dyDescent="0.25">
      <c r="J57" s="1"/>
    </row>
    <row r="58" spans="8:10" x14ac:dyDescent="0.25">
      <c r="J58" s="1"/>
    </row>
    <row r="59" spans="8:10" x14ac:dyDescent="0.25">
      <c r="J59" s="1"/>
    </row>
    <row r="60" spans="8:10" x14ac:dyDescent="0.25">
      <c r="J60" s="1"/>
    </row>
  </sheetData>
  <sheetProtection password="897C" sheet="1" objects="1" scenarios="1" selectLockedCells="1"/>
  <protectedRanges>
    <protectedRange password="8BCE" sqref="C14:D14 H12 B34:D34 G27:G34 H34 E21:F22 C9:D10 C11:F12 C7:I8 C38:F45" name="Rango1"/>
  </protectedRanges>
  <mergeCells count="9">
    <mergeCell ref="C25:H25"/>
    <mergeCell ref="K23:L23"/>
    <mergeCell ref="C7:I7"/>
    <mergeCell ref="C14:I14"/>
    <mergeCell ref="C8:I8"/>
    <mergeCell ref="C12:E12"/>
    <mergeCell ref="H12:I12"/>
    <mergeCell ref="C11:E11"/>
    <mergeCell ref="C10:I10"/>
  </mergeCells>
  <pageMargins left="0.7" right="0.7" top="0.75" bottom="0.75" header="0.3" footer="0.3"/>
  <pageSetup paperSize="3" scale="85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F12"/>
  <sheetViews>
    <sheetView workbookViewId="0">
      <selection activeCell="C20" sqref="C20"/>
    </sheetView>
  </sheetViews>
  <sheetFormatPr baseColWidth="10" defaultColWidth="21.28515625" defaultRowHeight="15" x14ac:dyDescent="0.25"/>
  <cols>
    <col min="1" max="1" width="29" style="69" customWidth="1"/>
    <col min="3" max="3" width="23.42578125" customWidth="1"/>
    <col min="4" max="4" width="22.140625" customWidth="1"/>
  </cols>
  <sheetData>
    <row r="1" spans="1:6" x14ac:dyDescent="0.25">
      <c r="A1" s="67"/>
      <c r="B1" s="68"/>
      <c r="C1" s="68" t="s">
        <v>95</v>
      </c>
      <c r="D1" s="68"/>
      <c r="E1" s="68"/>
      <c r="F1" s="68"/>
    </row>
    <row r="2" spans="1:6" ht="30" x14ac:dyDescent="0.25">
      <c r="A2" s="72" t="s">
        <v>96</v>
      </c>
      <c r="B2" s="73" t="s">
        <v>97</v>
      </c>
      <c r="C2" s="72" t="s">
        <v>98</v>
      </c>
      <c r="D2" s="72" t="s">
        <v>99</v>
      </c>
      <c r="E2" s="72" t="s">
        <v>100</v>
      </c>
      <c r="F2" s="72" t="s">
        <v>101</v>
      </c>
    </row>
    <row r="3" spans="1:6" x14ac:dyDescent="0.25">
      <c r="A3" s="72" t="s">
        <v>102</v>
      </c>
      <c r="B3" s="73" t="s">
        <v>103</v>
      </c>
      <c r="C3" s="74">
        <v>68.06</v>
      </c>
      <c r="D3" s="74">
        <v>1002.5</v>
      </c>
      <c r="E3" s="74">
        <v>5682</v>
      </c>
      <c r="F3" s="74" t="s">
        <v>104</v>
      </c>
    </row>
    <row r="4" spans="1:6" x14ac:dyDescent="0.25">
      <c r="A4" s="72" t="s">
        <v>105</v>
      </c>
      <c r="B4" s="73" t="s">
        <v>106</v>
      </c>
      <c r="C4" s="74">
        <v>78.69</v>
      </c>
      <c r="D4" s="74">
        <v>1452.3</v>
      </c>
      <c r="E4" s="74">
        <v>5991.6</v>
      </c>
      <c r="F4" s="74" t="s">
        <v>107</v>
      </c>
    </row>
    <row r="5" spans="1:6" ht="30" x14ac:dyDescent="0.25">
      <c r="A5" s="72" t="s">
        <v>108</v>
      </c>
      <c r="B5" s="73" t="s">
        <v>109</v>
      </c>
      <c r="C5" s="74">
        <v>79.42</v>
      </c>
      <c r="D5" s="74">
        <v>3365</v>
      </c>
      <c r="E5" s="74">
        <v>7136.87</v>
      </c>
      <c r="F5" s="74" t="s">
        <v>110</v>
      </c>
    </row>
    <row r="6" spans="1:6" ht="30" x14ac:dyDescent="0.25">
      <c r="A6" s="72" t="s">
        <v>111</v>
      </c>
      <c r="B6" s="73" t="s">
        <v>112</v>
      </c>
      <c r="C6" s="74">
        <v>79.42</v>
      </c>
      <c r="D6" s="74">
        <v>1979.41</v>
      </c>
      <c r="E6" s="74">
        <v>6444.07</v>
      </c>
      <c r="F6" s="74" t="s">
        <v>113</v>
      </c>
    </row>
    <row r="7" spans="1:6" ht="30" x14ac:dyDescent="0.25">
      <c r="A7" s="72" t="s">
        <v>114</v>
      </c>
      <c r="B7" s="73" t="s">
        <v>115</v>
      </c>
      <c r="C7" s="74">
        <v>79.42</v>
      </c>
      <c r="D7" s="74">
        <v>1979.41</v>
      </c>
      <c r="E7" s="74">
        <v>6444.07</v>
      </c>
      <c r="F7" s="74" t="s">
        <v>113</v>
      </c>
    </row>
    <row r="8" spans="1:6" ht="30" x14ac:dyDescent="0.25">
      <c r="A8" s="72" t="s">
        <v>116</v>
      </c>
      <c r="B8" s="73" t="s">
        <v>117</v>
      </c>
      <c r="C8" s="74">
        <v>79.42</v>
      </c>
      <c r="D8" s="74">
        <v>1979.41</v>
      </c>
      <c r="E8" s="74">
        <v>6444.07</v>
      </c>
      <c r="F8" s="74" t="s">
        <v>113</v>
      </c>
    </row>
    <row r="9" spans="1:6" ht="30" x14ac:dyDescent="0.25">
      <c r="A9" s="72" t="s">
        <v>118</v>
      </c>
      <c r="B9" s="73" t="s">
        <v>119</v>
      </c>
      <c r="C9" s="74">
        <v>77.89</v>
      </c>
      <c r="D9" s="74">
        <v>826.5</v>
      </c>
      <c r="E9" s="74">
        <v>6143</v>
      </c>
      <c r="F9" s="74" t="s">
        <v>120</v>
      </c>
    </row>
    <row r="10" spans="1:6" ht="30" x14ac:dyDescent="0.25">
      <c r="A10" s="72" t="s">
        <v>121</v>
      </c>
      <c r="B10" s="73" t="s">
        <v>122</v>
      </c>
      <c r="C10" s="74">
        <v>76.05</v>
      </c>
      <c r="D10" s="74">
        <v>826.5</v>
      </c>
      <c r="E10" s="74">
        <v>6123</v>
      </c>
      <c r="F10" s="74" t="s">
        <v>123</v>
      </c>
    </row>
    <row r="11" spans="1:6" x14ac:dyDescent="0.25">
      <c r="A11" s="72" t="s">
        <v>124</v>
      </c>
      <c r="B11" s="73" t="s">
        <v>125</v>
      </c>
      <c r="C11" s="74">
        <v>76.17</v>
      </c>
      <c r="D11" s="74">
        <v>1711.96</v>
      </c>
      <c r="E11" s="74">
        <v>6590.83</v>
      </c>
      <c r="F11" s="74" t="s">
        <v>126</v>
      </c>
    </row>
    <row r="12" spans="1:6" x14ac:dyDescent="0.25">
      <c r="A12" s="72" t="s">
        <v>127</v>
      </c>
      <c r="B12" s="73" t="s">
        <v>128</v>
      </c>
      <c r="C12" s="74">
        <v>76.17</v>
      </c>
      <c r="D12" s="74">
        <v>1711.96</v>
      </c>
      <c r="E12" s="74">
        <v>6590.83</v>
      </c>
      <c r="F12" s="74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I14"/>
  <sheetViews>
    <sheetView workbookViewId="0">
      <selection activeCell="H21" sqref="H21"/>
    </sheetView>
  </sheetViews>
  <sheetFormatPr baseColWidth="10" defaultColWidth="14.85546875" defaultRowHeight="15" x14ac:dyDescent="0.25"/>
  <cols>
    <col min="1" max="1" width="29" style="69" customWidth="1"/>
    <col min="2" max="4" width="14.85546875" style="71"/>
    <col min="5" max="6" width="0" style="71" hidden="1" customWidth="1"/>
    <col min="7" max="8" width="14.85546875" style="71"/>
    <col min="9" max="9" width="17.5703125" style="71" customWidth="1"/>
    <col min="10" max="16384" width="14.85546875" style="71"/>
  </cols>
  <sheetData>
    <row r="1" spans="1:9" x14ac:dyDescent="0.25">
      <c r="A1" s="67"/>
      <c r="B1" s="70"/>
      <c r="C1" s="70"/>
      <c r="D1" s="70"/>
      <c r="E1" s="85" t="s">
        <v>129</v>
      </c>
      <c r="F1" s="85"/>
      <c r="G1" s="85" t="s">
        <v>130</v>
      </c>
      <c r="H1" s="85"/>
      <c r="I1" s="70"/>
    </row>
    <row r="2" spans="1:9" x14ac:dyDescent="0.25">
      <c r="A2" s="72" t="s">
        <v>96</v>
      </c>
      <c r="B2" s="75" t="s">
        <v>131</v>
      </c>
      <c r="C2" s="75" t="s">
        <v>132</v>
      </c>
      <c r="D2" s="75" t="s">
        <v>133</v>
      </c>
      <c r="E2" s="75" t="s">
        <v>134</v>
      </c>
      <c r="F2" s="75" t="s">
        <v>135</v>
      </c>
      <c r="G2" s="75" t="s">
        <v>134</v>
      </c>
      <c r="H2" s="75" t="s">
        <v>135</v>
      </c>
      <c r="I2" s="75" t="s">
        <v>136</v>
      </c>
    </row>
    <row r="3" spans="1:9" x14ac:dyDescent="0.25">
      <c r="A3" s="72" t="s">
        <v>102</v>
      </c>
      <c r="B3" s="75" t="s">
        <v>103</v>
      </c>
      <c r="C3" s="75" t="s">
        <v>137</v>
      </c>
      <c r="D3" s="75" t="s">
        <v>81</v>
      </c>
      <c r="E3" s="59">
        <v>653</v>
      </c>
      <c r="F3" s="59">
        <v>61.3</v>
      </c>
      <c r="G3" s="59">
        <v>777.1</v>
      </c>
      <c r="H3" s="59">
        <v>73</v>
      </c>
      <c r="I3" s="59" t="s">
        <v>138</v>
      </c>
    </row>
    <row r="4" spans="1:9" x14ac:dyDescent="0.25">
      <c r="A4" s="72" t="s">
        <v>105</v>
      </c>
      <c r="B4" s="75" t="s">
        <v>106</v>
      </c>
      <c r="C4" s="75" t="s">
        <v>137</v>
      </c>
      <c r="D4" s="75" t="s">
        <v>81</v>
      </c>
      <c r="E4" s="59">
        <v>559</v>
      </c>
      <c r="F4" s="59">
        <v>52.5</v>
      </c>
      <c r="G4" s="59">
        <v>665.2</v>
      </c>
      <c r="H4" s="59">
        <v>62.5</v>
      </c>
      <c r="I4" s="59" t="s">
        <v>138</v>
      </c>
    </row>
    <row r="5" spans="1:9" x14ac:dyDescent="0.25">
      <c r="A5" s="72" t="s">
        <v>108</v>
      </c>
      <c r="B5" s="75" t="s">
        <v>147</v>
      </c>
      <c r="C5" s="75" t="s">
        <v>140</v>
      </c>
      <c r="D5" s="75" t="s">
        <v>141</v>
      </c>
      <c r="E5" s="59">
        <v>838</v>
      </c>
      <c r="F5" s="59">
        <v>77.2</v>
      </c>
      <c r="G5" s="59">
        <v>997.2</v>
      </c>
      <c r="H5" s="59">
        <v>91.9</v>
      </c>
      <c r="I5" s="59" t="s">
        <v>138</v>
      </c>
    </row>
    <row r="6" spans="1:9" x14ac:dyDescent="0.25">
      <c r="A6" s="72" t="s">
        <v>111</v>
      </c>
      <c r="B6" s="75" t="s">
        <v>144</v>
      </c>
      <c r="C6" s="75" t="s">
        <v>145</v>
      </c>
      <c r="D6" s="75" t="s">
        <v>33</v>
      </c>
      <c r="E6" s="59">
        <v>63</v>
      </c>
      <c r="F6" s="59">
        <v>15.8</v>
      </c>
      <c r="G6" s="59">
        <v>75</v>
      </c>
      <c r="H6" s="59">
        <v>18.7</v>
      </c>
      <c r="I6" s="59" t="s">
        <v>138</v>
      </c>
    </row>
    <row r="7" spans="1:9" x14ac:dyDescent="0.25">
      <c r="A7" s="72" t="s">
        <v>114</v>
      </c>
      <c r="B7" s="75" t="s">
        <v>115</v>
      </c>
      <c r="C7" s="75" t="s">
        <v>142</v>
      </c>
      <c r="D7" s="75" t="s">
        <v>33</v>
      </c>
      <c r="E7" s="59">
        <v>167</v>
      </c>
      <c r="F7" s="59">
        <v>20.5</v>
      </c>
      <c r="G7" s="59">
        <v>198.7</v>
      </c>
      <c r="H7" s="59">
        <v>24.4</v>
      </c>
      <c r="I7" s="59" t="s">
        <v>138</v>
      </c>
    </row>
    <row r="8" spans="1:9" x14ac:dyDescent="0.25">
      <c r="A8" s="72" t="s">
        <v>116</v>
      </c>
      <c r="B8" s="75" t="s">
        <v>117</v>
      </c>
      <c r="C8" s="75" t="s">
        <v>143</v>
      </c>
      <c r="D8" s="75" t="s">
        <v>81</v>
      </c>
      <c r="E8" s="59">
        <v>550</v>
      </c>
      <c r="F8" s="59">
        <v>48.8</v>
      </c>
      <c r="G8" s="59">
        <v>654.5</v>
      </c>
      <c r="H8" s="59">
        <v>58.1</v>
      </c>
      <c r="I8" s="59" t="s">
        <v>138</v>
      </c>
    </row>
    <row r="9" spans="1:9" x14ac:dyDescent="0.25">
      <c r="A9" s="72" t="s">
        <v>118</v>
      </c>
      <c r="B9" s="75" t="s">
        <v>119</v>
      </c>
      <c r="C9" s="75" t="s">
        <v>146</v>
      </c>
      <c r="D9" s="75" t="s">
        <v>81</v>
      </c>
      <c r="E9" s="59">
        <v>626.29999999999995</v>
      </c>
      <c r="F9" s="59">
        <v>59.9</v>
      </c>
      <c r="G9" s="59">
        <v>745.3</v>
      </c>
      <c r="H9" s="59">
        <v>71.3</v>
      </c>
      <c r="I9" s="59" t="s">
        <v>138</v>
      </c>
    </row>
    <row r="10" spans="1:9" ht="30" customHeight="1" x14ac:dyDescent="0.25">
      <c r="A10" s="86" t="s">
        <v>121</v>
      </c>
      <c r="B10" s="73" t="s">
        <v>122</v>
      </c>
      <c r="C10" s="73" t="s">
        <v>140</v>
      </c>
      <c r="D10" s="73" t="s">
        <v>141</v>
      </c>
      <c r="E10" s="76">
        <v>760</v>
      </c>
      <c r="F10" s="76">
        <v>70</v>
      </c>
      <c r="G10" s="76">
        <v>904.4</v>
      </c>
      <c r="H10" s="76">
        <v>83.4</v>
      </c>
      <c r="I10" s="76" t="s">
        <v>138</v>
      </c>
    </row>
    <row r="11" spans="1:9" x14ac:dyDescent="0.25">
      <c r="A11" s="87"/>
      <c r="B11" s="73" t="s">
        <v>122</v>
      </c>
      <c r="C11" s="73" t="s">
        <v>142</v>
      </c>
      <c r="D11" s="73" t="s">
        <v>33</v>
      </c>
      <c r="E11" s="76">
        <v>95</v>
      </c>
      <c r="F11" s="76">
        <v>11.7</v>
      </c>
      <c r="G11" s="76">
        <v>113.1</v>
      </c>
      <c r="H11" s="76">
        <v>13.9</v>
      </c>
      <c r="I11" s="76" t="s">
        <v>138</v>
      </c>
    </row>
    <row r="12" spans="1:9" x14ac:dyDescent="0.25">
      <c r="A12" s="72" t="s">
        <v>124</v>
      </c>
      <c r="B12" s="75" t="s">
        <v>125</v>
      </c>
      <c r="C12" s="75" t="s">
        <v>142</v>
      </c>
      <c r="D12" s="75" t="s">
        <v>33</v>
      </c>
      <c r="E12" s="59">
        <v>91</v>
      </c>
      <c r="F12" s="59">
        <v>11.2</v>
      </c>
      <c r="G12" s="59">
        <v>108.3</v>
      </c>
      <c r="H12" s="59">
        <v>13.3</v>
      </c>
      <c r="I12" s="59" t="s">
        <v>138</v>
      </c>
    </row>
    <row r="13" spans="1:9" x14ac:dyDescent="0.25">
      <c r="A13" s="86" t="s">
        <v>127</v>
      </c>
      <c r="B13" s="75" t="s">
        <v>128</v>
      </c>
      <c r="C13" s="75" t="s">
        <v>137</v>
      </c>
      <c r="D13" s="75" t="s">
        <v>81</v>
      </c>
      <c r="E13" s="59">
        <v>450</v>
      </c>
      <c r="F13" s="59">
        <v>42.3</v>
      </c>
      <c r="G13" s="59">
        <v>535.5</v>
      </c>
      <c r="H13" s="59">
        <v>50.3</v>
      </c>
      <c r="I13" s="59" t="s">
        <v>138</v>
      </c>
    </row>
    <row r="14" spans="1:9" x14ac:dyDescent="0.25">
      <c r="A14" s="87"/>
      <c r="B14" s="75" t="s">
        <v>128</v>
      </c>
      <c r="C14" s="75" t="s">
        <v>139</v>
      </c>
      <c r="D14" s="75" t="s">
        <v>31</v>
      </c>
      <c r="E14" s="59">
        <v>55</v>
      </c>
      <c r="F14" s="59">
        <v>55</v>
      </c>
      <c r="G14" s="59">
        <v>65.5</v>
      </c>
      <c r="H14" s="59">
        <v>65.5</v>
      </c>
      <c r="I14" s="59" t="s">
        <v>138</v>
      </c>
    </row>
  </sheetData>
  <mergeCells count="4">
    <mergeCell ref="G1:H1"/>
    <mergeCell ref="E1:F1"/>
    <mergeCell ref="A10:A11"/>
    <mergeCell ref="A13:A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Ingreso</vt:lpstr>
      <vt:lpstr>Precio referencia Electricidad</vt:lpstr>
      <vt:lpstr>Precios referencial Combustible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2016-05-05T02:19:20Z</dcterms:modified>
</cp:coreProperties>
</file>